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ras_z7mncfh\Dropbox\DOP_JUNGAPEO\05_INFORMES TRIMESTRALES\"/>
    </mc:Choice>
  </mc:AlternateContent>
  <bookViews>
    <workbookView xWindow="0" yWindow="180" windowWidth="20730" windowHeight="9555" tabRatio="848" firstSheet="26" activeTab="57"/>
  </bookViews>
  <sheets>
    <sheet name="01" sheetId="27" r:id="rId1"/>
    <sheet name="02" sheetId="28" r:id="rId2"/>
    <sheet name="05" sheetId="77" r:id="rId3"/>
    <sheet name="07" sheetId="39" r:id="rId4"/>
    <sheet name="08" sheetId="40" r:id="rId5"/>
    <sheet name="14" sheetId="41" r:id="rId6"/>
    <sheet name="15" sheetId="42" r:id="rId7"/>
    <sheet name="18" sheetId="43" r:id="rId8"/>
    <sheet name="23" sheetId="44" r:id="rId9"/>
    <sheet name="26" sheetId="79" r:id="rId10"/>
    <sheet name="27" sheetId="45" r:id="rId11"/>
    <sheet name="28" sheetId="30" r:id="rId12"/>
    <sheet name="30" sheetId="46" r:id="rId13"/>
    <sheet name="31" sheetId="80" r:id="rId14"/>
    <sheet name="32" sheetId="31" r:id="rId15"/>
    <sheet name="33" sheetId="16" r:id="rId16"/>
    <sheet name="36" sheetId="47" r:id="rId17"/>
    <sheet name="37" sheetId="19" r:id="rId18"/>
    <sheet name="38" sheetId="20" r:id="rId19"/>
    <sheet name="39" sheetId="21" r:id="rId20"/>
    <sheet name="44" sheetId="81" r:id="rId21"/>
    <sheet name="45" sheetId="87" r:id="rId22"/>
    <sheet name="47" sheetId="49" r:id="rId23"/>
    <sheet name="49" sheetId="82" r:id="rId24"/>
    <sheet name="52" sheetId="50" r:id="rId25"/>
    <sheet name="54" sheetId="22" r:id="rId26"/>
    <sheet name="56" sheetId="51" r:id="rId27"/>
    <sheet name="57" sheetId="83" r:id="rId28"/>
    <sheet name="60" sheetId="52" r:id="rId29"/>
    <sheet name="64" sheetId="53" r:id="rId30"/>
    <sheet name="65" sheetId="54" r:id="rId31"/>
    <sheet name="66_" sheetId="55" r:id="rId32"/>
    <sheet name="67" sheetId="56" r:id="rId33"/>
    <sheet name="68" sheetId="57" r:id="rId34"/>
    <sheet name="69" sheetId="58" r:id="rId35"/>
    <sheet name="70" sheetId="59" r:id="rId36"/>
    <sheet name="73" sheetId="60" r:id="rId37"/>
    <sheet name="74" sheetId="61" r:id="rId38"/>
    <sheet name="76" sheetId="62" r:id="rId39"/>
    <sheet name="77" sheetId="63" r:id="rId40"/>
    <sheet name="78 " sheetId="88" r:id="rId41"/>
    <sheet name="79" sheetId="65" r:id="rId42"/>
    <sheet name="80" sheetId="89" r:id="rId43"/>
    <sheet name="84" sheetId="67" r:id="rId44"/>
    <sheet name="85" sheetId="68" r:id="rId45"/>
    <sheet name="87" sheetId="69" r:id="rId46"/>
    <sheet name="91" sheetId="70" r:id="rId47"/>
    <sheet name="92" sheetId="90" r:id="rId48"/>
    <sheet name="93" sheetId="72" r:id="rId49"/>
    <sheet name="94" sheetId="84" r:id="rId50"/>
    <sheet name="96 " sheetId="91" r:id="rId51"/>
    <sheet name="97 " sheetId="92" r:id="rId52"/>
    <sheet name="98 " sheetId="93" r:id="rId53"/>
    <sheet name="99  " sheetId="94" r:id="rId54"/>
    <sheet name="101 " sheetId="95" r:id="rId55"/>
    <sheet name="102 " sheetId="96" r:id="rId56"/>
    <sheet name="103" sheetId="97" r:id="rId57"/>
    <sheet name="104" sheetId="98" r:id="rId58"/>
    <sheet name="Instructivo Anexo 2" sheetId="7" r:id="rId59"/>
  </sheets>
  <definedNames>
    <definedName name="_xlnm._FilterDatabase" localSheetId="28" hidden="1">'60'!$A$11:$M$63</definedName>
    <definedName name="_xlnm.Print_Area" localSheetId="0">'01'!$A$1:$N$21</definedName>
    <definedName name="_xlnm.Print_Area" localSheetId="1">'02'!$A$1:$N$23</definedName>
    <definedName name="_xlnm.Print_Area" localSheetId="2">'05'!$A$1:$N$21</definedName>
    <definedName name="_xlnm.Print_Area" localSheetId="3">'07'!$A$1:$N$21</definedName>
    <definedName name="_xlnm.Print_Area" localSheetId="4">'08'!$A$1:$N$21</definedName>
    <definedName name="_xlnm.Print_Area" localSheetId="54">'101 '!$A$1:$N$42</definedName>
    <definedName name="_xlnm.Print_Area" localSheetId="55">'102 '!$A$1:$N$46</definedName>
    <definedName name="_xlnm.Print_Area" localSheetId="56">'103'!$A$1:$N$36</definedName>
    <definedName name="_xlnm.Print_Area" localSheetId="57">'104'!$A$1:$N$31</definedName>
    <definedName name="_xlnm.Print_Area" localSheetId="5">'14'!$A$1:$N$44</definedName>
    <definedName name="_xlnm.Print_Area" localSheetId="6">'15'!$A$1:$N$22</definedName>
    <definedName name="_xlnm.Print_Area" localSheetId="7">'18'!$A$1:$N$23</definedName>
    <definedName name="_xlnm.Print_Area" localSheetId="8">'23'!$A$1:$N$55</definedName>
    <definedName name="_xlnm.Print_Area" localSheetId="9">'26'!$A$1:$N$63</definedName>
    <definedName name="_xlnm.Print_Area" localSheetId="10">'27'!$A$1:$N$60</definedName>
    <definedName name="_xlnm.Print_Area" localSheetId="11">'28'!$A$1:$N$36</definedName>
    <definedName name="_xlnm.Print_Area" localSheetId="12">'30'!$A$1:$N$52</definedName>
    <definedName name="_xlnm.Print_Area" localSheetId="13">'31'!$A$1:$N$42</definedName>
    <definedName name="_xlnm.Print_Area" localSheetId="14">'32'!$A$1:$N$52</definedName>
    <definedName name="_xlnm.Print_Area" localSheetId="15">'33'!$A$1:$N$51</definedName>
    <definedName name="_xlnm.Print_Area" localSheetId="16">'36'!$A$1:$N$27</definedName>
    <definedName name="_xlnm.Print_Area" localSheetId="17">'37'!$A$1:$N$45</definedName>
    <definedName name="_xlnm.Print_Area" localSheetId="18">'38'!$A$1:$N$36</definedName>
    <definedName name="_xlnm.Print_Area" localSheetId="19">'39'!$A$1:$N$31</definedName>
    <definedName name="_xlnm.Print_Area" localSheetId="20">'44'!$A$1:$N$30</definedName>
    <definedName name="_xlnm.Print_Area" localSheetId="21">'45'!$A$1:$N$40</definedName>
    <definedName name="_xlnm.Print_Area" localSheetId="22">'47'!$A$1:$N$26</definedName>
    <definedName name="_xlnm.Print_Area" localSheetId="23">'49'!$A$1:$N$33</definedName>
    <definedName name="_xlnm.Print_Area" localSheetId="24">'52'!$A$1:$N$52</definedName>
    <definedName name="_xlnm.Print_Area" localSheetId="25">'54'!$A$1:$N$64</definedName>
    <definedName name="_xlnm.Print_Area" localSheetId="26">'56'!$A$1:$N$30</definedName>
    <definedName name="_xlnm.Print_Area" localSheetId="27">'57'!$A$1:$N$26</definedName>
    <definedName name="_xlnm.Print_Area" localSheetId="28">'60'!$A$1:$N$68</definedName>
    <definedName name="_xlnm.Print_Area" localSheetId="29">'64'!$A$1:$N$30</definedName>
    <definedName name="_xlnm.Print_Area" localSheetId="30">'65'!$A$1:$N$31</definedName>
    <definedName name="_xlnm.Print_Area" localSheetId="31">'66_'!$A$1:$N$28</definedName>
    <definedName name="_xlnm.Print_Area" localSheetId="32">'67'!$A$1:$N$45</definedName>
    <definedName name="_xlnm.Print_Area" localSheetId="33">'68'!$A$1:$N$63</definedName>
    <definedName name="_xlnm.Print_Area" localSheetId="34">'69'!$A$1:$N$61</definedName>
    <definedName name="_xlnm.Print_Area" localSheetId="35">'70'!$A$1:$N$27</definedName>
    <definedName name="_xlnm.Print_Area" localSheetId="36">'73'!$A$1:$N$39</definedName>
    <definedName name="_xlnm.Print_Area" localSheetId="37">'74'!$A$1:$N$71</definedName>
    <definedName name="_xlnm.Print_Area" localSheetId="38">'76'!$A$1:$N$29</definedName>
    <definedName name="_xlnm.Print_Area" localSheetId="39">'77'!$A$1:$N$43</definedName>
    <definedName name="_xlnm.Print_Area" localSheetId="40">'78 '!$A$1:$N$31</definedName>
    <definedName name="_xlnm.Print_Area" localSheetId="41">'79'!$A$1:$N$62</definedName>
    <definedName name="_xlnm.Print_Area" localSheetId="42">'80'!$A$1:$N$39</definedName>
    <definedName name="_xlnm.Print_Area" localSheetId="43">'84'!$A$1:$N$32</definedName>
    <definedName name="_xlnm.Print_Area" localSheetId="44">'85'!$A$1:$N$29</definedName>
    <definedName name="_xlnm.Print_Area" localSheetId="45">'87'!$A$1:$N$28</definedName>
    <definedName name="_xlnm.Print_Area" localSheetId="46">'91'!$A$1:$N$36</definedName>
    <definedName name="_xlnm.Print_Area" localSheetId="47">'92'!$A$1:$N$41</definedName>
    <definedName name="_xlnm.Print_Area" localSheetId="48">'93'!$A$1:$N$28</definedName>
    <definedName name="_xlnm.Print_Area" localSheetId="49">'94'!$A$1:$N$59</definedName>
    <definedName name="_xlnm.Print_Area" localSheetId="50">'96 '!$A$1:$N$32</definedName>
    <definedName name="_xlnm.Print_Area" localSheetId="51">'97 '!$A$1:$N$32</definedName>
    <definedName name="_xlnm.Print_Area" localSheetId="52">'98 '!$A$1:$N$43</definedName>
    <definedName name="_xlnm.Print_Area" localSheetId="53">'99  '!$A$1:$N$33</definedName>
    <definedName name="_xlnm.Print_Area" localSheetId="58">'Instructivo Anexo 2'!$A$1:$B$34</definedName>
    <definedName name="_xlnm.Print_Titles" localSheetId="5">'14'!$1:$11</definedName>
    <definedName name="_xlnm.Print_Titles" localSheetId="8">'23'!$1:$11</definedName>
    <definedName name="_xlnm.Print_Titles" localSheetId="9">'26'!$1:$11</definedName>
    <definedName name="_xlnm.Print_Titles" localSheetId="10">'27'!$1:$11</definedName>
    <definedName name="_xlnm.Print_Titles" localSheetId="11">'28'!$1:$11</definedName>
    <definedName name="_xlnm.Print_Titles" localSheetId="12">'30'!$1:$11</definedName>
    <definedName name="_xlnm.Print_Titles" localSheetId="13">'31'!$1:$11</definedName>
    <definedName name="_xlnm.Print_Titles" localSheetId="14">'32'!$1:$11</definedName>
    <definedName name="_xlnm.Print_Titles" localSheetId="15">'33'!$1:$11</definedName>
    <definedName name="_xlnm.Print_Titles" localSheetId="17">'37'!$1:$11</definedName>
    <definedName name="_xlnm.Print_Titles" localSheetId="18">'38'!$1:$11</definedName>
    <definedName name="_xlnm.Print_Titles" localSheetId="19">'39'!$1:$11</definedName>
    <definedName name="_xlnm.Print_Titles" localSheetId="20">'44'!$1:$11</definedName>
    <definedName name="_xlnm.Print_Titles" localSheetId="21">'45'!$1:$11</definedName>
    <definedName name="_xlnm.Print_Titles" localSheetId="25">'54'!$1:$11</definedName>
    <definedName name="_xlnm.Print_Titles" localSheetId="28">'60'!$2:$11</definedName>
    <definedName name="_xlnm.Print_Titles" localSheetId="32">'67'!$1:$11</definedName>
    <definedName name="_xlnm.Print_Titles" localSheetId="33">'68'!$1:$11</definedName>
    <definedName name="_xlnm.Print_Titles" localSheetId="34">'69'!$1:$11</definedName>
    <definedName name="_xlnm.Print_Titles" localSheetId="36">'73'!$1:$11</definedName>
    <definedName name="_xlnm.Print_Titles" localSheetId="37">'74'!$1:$11</definedName>
    <definedName name="_xlnm.Print_Titles" localSheetId="41">'79'!$1:$11</definedName>
    <definedName name="_xlnm.Print_Titles" localSheetId="42">'80'!$1:$11</definedName>
    <definedName name="_xlnm.Print_Titles" localSheetId="43">'84'!$1:$11</definedName>
    <definedName name="_xlnm.Print_Titles" localSheetId="46">'91'!$1:$11</definedName>
    <definedName name="_xlnm.Print_Titles" localSheetId="47">'92'!$1:$11</definedName>
    <definedName name="_xlnm.Print_Titles" localSheetId="49">'94'!$1:$11</definedName>
    <definedName name="Z_4382ED7B_C61C_4D65_AB0D_2E826B71B5E4_.wvu.PrintArea" localSheetId="58" hidden="1">'Instructivo Anexo 2'!$A$1:$B$34</definedName>
  </definedNames>
  <calcPr calcId="152511"/>
  <customWorkbookViews>
    <customWorkbookView name="PRESENTACION" guid="{4382ED7B-C61C-4D65-AB0D-2E826B71B5E4}" maximized="1" xWindow="1" yWindow="1" windowWidth="1362" windowHeight="538" tabRatio="848" activeSheetId="3"/>
  </customWorkbookViews>
</workbook>
</file>

<file path=xl/calcChain.xml><?xml version="1.0" encoding="utf-8"?>
<calcChain xmlns="http://schemas.openxmlformats.org/spreadsheetml/2006/main">
  <c r="M30" i="97" l="1"/>
  <c r="M27" i="95"/>
  <c r="M37" i="93"/>
  <c r="M16" i="68"/>
  <c r="M19" i="88"/>
  <c r="M37" i="63"/>
  <c r="O31" i="58"/>
  <c r="O32" i="58"/>
  <c r="O33" i="58"/>
  <c r="O34" i="58"/>
  <c r="O35" i="58"/>
  <c r="O36" i="58"/>
  <c r="O37" i="58"/>
  <c r="O38" i="58"/>
  <c r="O39" i="58"/>
  <c r="O40" i="58"/>
  <c r="O41" i="58"/>
  <c r="O42" i="58"/>
  <c r="O43" i="58"/>
  <c r="O44" i="58"/>
  <c r="O45" i="58"/>
  <c r="O46" i="58"/>
  <c r="O47" i="58"/>
  <c r="O48" i="58"/>
  <c r="O49" i="58"/>
  <c r="O50" i="58"/>
  <c r="O51" i="58"/>
  <c r="O52" i="58"/>
  <c r="O30" i="58"/>
  <c r="L20" i="53"/>
  <c r="M20" i="53" s="1"/>
  <c r="M19" i="53"/>
  <c r="L19" i="53"/>
  <c r="L17" i="53"/>
  <c r="M17" i="53" s="1"/>
  <c r="M16" i="53"/>
  <c r="L16" i="53"/>
  <c r="L15" i="53"/>
  <c r="M15" i="53" s="1"/>
  <c r="M14" i="53"/>
  <c r="L14" i="53"/>
  <c r="L13" i="53"/>
  <c r="M13" i="53" s="1"/>
  <c r="M12" i="53"/>
  <c r="L12" i="53"/>
  <c r="M14" i="83"/>
  <c r="M17" i="83" s="1"/>
  <c r="L61" i="22"/>
  <c r="M61" i="22" s="1"/>
  <c r="M60" i="22"/>
  <c r="L60" i="22"/>
  <c r="L59" i="22"/>
  <c r="M59" i="22" s="1"/>
  <c r="M58" i="22"/>
  <c r="L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L43" i="22"/>
  <c r="L42" i="22"/>
  <c r="M42" i="22" s="1"/>
  <c r="M41" i="22"/>
  <c r="L41" i="22"/>
  <c r="L40" i="22"/>
  <c r="M40" i="22" s="1"/>
  <c r="M39" i="22"/>
  <c r="L39" i="22"/>
  <c r="L38" i="22"/>
  <c r="M38" i="22" s="1"/>
  <c r="M37" i="22"/>
  <c r="L37" i="22"/>
  <c r="L36" i="22"/>
  <c r="M36" i="22" s="1"/>
  <c r="M35" i="22"/>
  <c r="L35" i="22"/>
  <c r="L34" i="22"/>
  <c r="M34" i="22" s="1"/>
  <c r="M33" i="22"/>
  <c r="L33" i="22"/>
  <c r="L32" i="22"/>
  <c r="M32" i="22" s="1"/>
  <c r="M31" i="22"/>
  <c r="L31" i="22"/>
  <c r="L30" i="22"/>
  <c r="M30" i="22" s="1"/>
  <c r="M29" i="22"/>
  <c r="L29" i="22"/>
  <c r="M28" i="22"/>
  <c r="L28" i="22"/>
  <c r="M27" i="22"/>
  <c r="L27" i="22"/>
  <c r="M26" i="22"/>
  <c r="L26" i="22"/>
  <c r="M25" i="22"/>
  <c r="L25" i="22"/>
  <c r="M24" i="22"/>
  <c r="L24" i="22"/>
  <c r="M23" i="22"/>
  <c r="L23" i="22"/>
  <c r="M22" i="22"/>
  <c r="L22" i="22"/>
  <c r="M21" i="22"/>
  <c r="L21" i="22"/>
  <c r="M20" i="22"/>
  <c r="L20" i="22"/>
  <c r="M19" i="22"/>
  <c r="L19" i="22"/>
  <c r="M18" i="22"/>
  <c r="L18" i="22"/>
  <c r="M17" i="22"/>
  <c r="L17" i="22"/>
  <c r="M16" i="22"/>
  <c r="L16" i="22"/>
  <c r="M15" i="22"/>
  <c r="L15" i="22"/>
  <c r="M14" i="22"/>
  <c r="L14" i="22"/>
  <c r="M13" i="22"/>
  <c r="L13" i="22"/>
  <c r="M12" i="22"/>
  <c r="M62" i="22" s="1"/>
  <c r="L12" i="22"/>
  <c r="L44" i="50"/>
  <c r="M44" i="50" s="1"/>
  <c r="M43" i="50"/>
  <c r="L43" i="50"/>
  <c r="L42" i="50"/>
  <c r="M42" i="50" s="1"/>
  <c r="M41" i="50"/>
  <c r="L41" i="50"/>
  <c r="L40" i="50"/>
  <c r="M40" i="50" s="1"/>
  <c r="M39" i="50"/>
  <c r="L39" i="50"/>
  <c r="L38" i="50"/>
  <c r="M38" i="50" s="1"/>
  <c r="M37" i="50"/>
  <c r="L37" i="50"/>
  <c r="L36" i="50"/>
  <c r="M36" i="50" s="1"/>
  <c r="M35" i="50"/>
  <c r="L35" i="50"/>
  <c r="L34" i="50"/>
  <c r="M34" i="50" s="1"/>
  <c r="M33" i="50"/>
  <c r="L33" i="50"/>
  <c r="L32" i="50"/>
  <c r="M32" i="50" s="1"/>
  <c r="M31" i="50"/>
  <c r="L31" i="50"/>
  <c r="L30" i="50"/>
  <c r="M30" i="50" s="1"/>
  <c r="M29" i="50"/>
  <c r="L29" i="50"/>
  <c r="M28" i="50"/>
  <c r="M27" i="50"/>
  <c r="M26" i="50"/>
  <c r="M25" i="50"/>
  <c r="M24" i="50"/>
  <c r="M23" i="50"/>
  <c r="L23" i="82"/>
  <c r="M23" i="82" s="1"/>
  <c r="M22" i="82"/>
  <c r="L22" i="82"/>
  <c r="M21" i="82"/>
  <c r="L21" i="82"/>
  <c r="M20" i="82"/>
  <c r="L20" i="82"/>
  <c r="M19" i="82"/>
  <c r="L19" i="82"/>
  <c r="M18" i="82"/>
  <c r="M26" i="82" s="1"/>
  <c r="L18" i="82"/>
  <c r="L23" i="81"/>
  <c r="M23" i="81" s="1"/>
  <c r="L22" i="81"/>
  <c r="M22" i="81" s="1"/>
  <c r="L21" i="81"/>
  <c r="M21" i="81" s="1"/>
  <c r="M28" i="81" s="1"/>
  <c r="P31" i="81" s="1"/>
  <c r="L24" i="21"/>
  <c r="M24" i="21" s="1"/>
  <c r="M23" i="21"/>
  <c r="L23" i="21"/>
  <c r="L22" i="21"/>
  <c r="M22" i="21" s="1"/>
  <c r="M21" i="21"/>
  <c r="L21" i="21"/>
  <c r="L20" i="21"/>
  <c r="M20" i="21" s="1"/>
  <c r="M19" i="21"/>
  <c r="L19" i="21"/>
  <c r="L18" i="21"/>
  <c r="M18" i="21" s="1"/>
  <c r="M17" i="21"/>
  <c r="L17" i="21"/>
  <c r="L16" i="21"/>
  <c r="M16" i="21" s="1"/>
  <c r="M15" i="21"/>
  <c r="L15" i="21"/>
  <c r="L14" i="21"/>
  <c r="M14" i="21" s="1"/>
  <c r="M13" i="21"/>
  <c r="L13" i="21"/>
  <c r="L12" i="21"/>
  <c r="M12" i="21" s="1"/>
  <c r="L24" i="20"/>
  <c r="M24" i="20" s="1"/>
  <c r="M23" i="20"/>
  <c r="L23" i="20"/>
  <c r="L20" i="20"/>
  <c r="M20" i="20" s="1"/>
  <c r="M19" i="20"/>
  <c r="L19" i="20"/>
  <c r="L17" i="20"/>
  <c r="M17" i="20" s="1"/>
  <c r="M16" i="20"/>
  <c r="L16" i="20"/>
  <c r="L15" i="20"/>
  <c r="M15" i="20" s="1"/>
  <c r="M14" i="20"/>
  <c r="L14" i="20"/>
  <c r="L13" i="20"/>
  <c r="M13" i="20" s="1"/>
  <c r="M12" i="20"/>
  <c r="L12" i="20"/>
  <c r="M46" i="31"/>
  <c r="L43" i="31"/>
  <c r="M43" i="31" s="1"/>
  <c r="L42" i="31"/>
  <c r="M42" i="31" s="1"/>
  <c r="L41" i="31"/>
  <c r="M41" i="31" s="1"/>
  <c r="L40" i="31"/>
  <c r="M40" i="31" s="1"/>
  <c r="L39" i="31"/>
  <c r="M39" i="31" s="1"/>
  <c r="L38" i="31"/>
  <c r="M38" i="31" s="1"/>
  <c r="L37" i="31"/>
  <c r="M37" i="31" s="1"/>
  <c r="L36" i="31"/>
  <c r="M36" i="31" s="1"/>
  <c r="L35" i="31"/>
  <c r="M35" i="31" s="1"/>
  <c r="L34" i="31"/>
  <c r="M34" i="31" s="1"/>
  <c r="L33" i="31"/>
  <c r="M33" i="31" s="1"/>
  <c r="L32" i="31"/>
  <c r="M32" i="31" s="1"/>
  <c r="L31" i="31"/>
  <c r="M31" i="31" s="1"/>
  <c r="L30" i="31"/>
  <c r="M30" i="31" s="1"/>
  <c r="L29" i="31"/>
  <c r="M29" i="31" s="1"/>
  <c r="L28" i="31"/>
  <c r="M28" i="31" s="1"/>
  <c r="L27" i="31"/>
  <c r="M27" i="31" s="1"/>
  <c r="L26" i="31"/>
  <c r="M26" i="31" s="1"/>
  <c r="L25" i="31"/>
  <c r="M25" i="31" s="1"/>
  <c r="L24" i="31"/>
  <c r="M24" i="31" s="1"/>
  <c r="L23" i="31"/>
  <c r="M23" i="31" s="1"/>
  <c r="L22" i="31"/>
  <c r="K22" i="31"/>
  <c r="L21" i="31"/>
  <c r="K21" i="31"/>
  <c r="L20" i="31"/>
  <c r="K20" i="31"/>
  <c r="L19" i="31"/>
  <c r="K19" i="31"/>
  <c r="L18" i="31"/>
  <c r="K18" i="31"/>
  <c r="L17" i="31"/>
  <c r="K17" i="31"/>
  <c r="L16" i="31"/>
  <c r="K16" i="31"/>
  <c r="L15" i="31"/>
  <c r="K15" i="31"/>
  <c r="L14" i="31"/>
  <c r="K14" i="31"/>
  <c r="L13" i="31"/>
  <c r="K13" i="31"/>
  <c r="L12" i="31"/>
  <c r="K12" i="31"/>
  <c r="L30" i="80"/>
  <c r="M30" i="80" s="1"/>
  <c r="M29" i="80"/>
  <c r="L29" i="80"/>
  <c r="L28" i="80"/>
  <c r="M28" i="80" s="1"/>
  <c r="M27" i="80"/>
  <c r="L27" i="80"/>
  <c r="L26" i="80"/>
  <c r="M26" i="80" s="1"/>
  <c r="M25" i="80"/>
  <c r="L25" i="80"/>
  <c r="L24" i="80"/>
  <c r="M24" i="80" s="1"/>
  <c r="L50" i="45"/>
  <c r="M50" i="45" s="1"/>
  <c r="M49" i="45"/>
  <c r="L49" i="45"/>
  <c r="L48" i="45"/>
  <c r="M48" i="45" s="1"/>
  <c r="M47" i="45"/>
  <c r="L47" i="45"/>
  <c r="L46" i="45"/>
  <c r="M46" i="45" s="1"/>
  <c r="M45" i="45"/>
  <c r="L45" i="45"/>
  <c r="L44" i="45"/>
  <c r="M44" i="45" s="1"/>
  <c r="M43" i="45"/>
  <c r="L43" i="45"/>
  <c r="L42" i="45"/>
  <c r="M42" i="45" s="1"/>
  <c r="M41" i="45"/>
  <c r="L41" i="45"/>
  <c r="L40" i="45"/>
  <c r="M40" i="45" s="1"/>
  <c r="M39" i="45"/>
  <c r="L39" i="45"/>
  <c r="L38" i="45"/>
  <c r="M38" i="45" s="1"/>
  <c r="M37" i="45"/>
  <c r="L37" i="45"/>
  <c r="L36" i="45"/>
  <c r="M36" i="45" s="1"/>
  <c r="M34" i="45"/>
  <c r="L34" i="45"/>
  <c r="L33" i="45"/>
  <c r="M33" i="45" s="1"/>
  <c r="M32" i="45"/>
  <c r="L32" i="45"/>
  <c r="L31" i="45"/>
  <c r="L30" i="45"/>
  <c r="M30" i="45" s="1"/>
  <c r="M29" i="45"/>
  <c r="L29" i="45"/>
  <c r="L28" i="45"/>
  <c r="M28" i="45" s="1"/>
  <c r="M27" i="45"/>
  <c r="L27" i="45"/>
  <c r="L26" i="45"/>
  <c r="M26" i="45" s="1"/>
  <c r="M25" i="45"/>
  <c r="L25" i="45"/>
  <c r="L24" i="45"/>
  <c r="M24" i="45" s="1"/>
  <c r="L52" i="79"/>
  <c r="M52" i="79" s="1"/>
  <c r="M51" i="79"/>
  <c r="L51" i="79"/>
  <c r="L50" i="79"/>
  <c r="M50" i="79" s="1"/>
  <c r="M49" i="79"/>
  <c r="L49" i="79"/>
  <c r="L48" i="79"/>
  <c r="M48" i="79" s="1"/>
  <c r="M47" i="79"/>
  <c r="L47" i="79"/>
  <c r="L46" i="79"/>
  <c r="M46" i="79" s="1"/>
  <c r="M45" i="79"/>
  <c r="L45" i="79"/>
  <c r="L44" i="79"/>
  <c r="M44" i="79" s="1"/>
  <c r="M43" i="79"/>
  <c r="L43" i="79"/>
  <c r="L42" i="79"/>
  <c r="M42" i="79" s="1"/>
  <c r="M41" i="79"/>
  <c r="L41" i="79"/>
  <c r="L40" i="79"/>
  <c r="M40" i="79" s="1"/>
  <c r="M39" i="79"/>
  <c r="L39" i="79"/>
  <c r="L38" i="79"/>
  <c r="M38" i="79" s="1"/>
  <c r="M37" i="79"/>
  <c r="L37" i="79"/>
  <c r="L36" i="79"/>
  <c r="M36" i="79" s="1"/>
  <c r="M35" i="79"/>
  <c r="L35" i="79"/>
  <c r="L34" i="79"/>
  <c r="M34" i="79" s="1"/>
  <c r="M33" i="79"/>
  <c r="L33" i="79"/>
  <c r="L32" i="79"/>
  <c r="M32" i="79" s="1"/>
  <c r="M31" i="79"/>
  <c r="L31" i="79"/>
  <c r="L30" i="79"/>
  <c r="M30" i="79" s="1"/>
  <c r="L46" i="44"/>
  <c r="L45" i="44"/>
  <c r="M44" i="44"/>
  <c r="L44" i="44"/>
  <c r="L43" i="44"/>
  <c r="M43" i="44" s="1"/>
  <c r="L42" i="44"/>
  <c r="L41" i="44"/>
  <c r="M40" i="44"/>
  <c r="L40" i="44"/>
  <c r="M39" i="44"/>
  <c r="L39" i="44"/>
  <c r="M38" i="44"/>
  <c r="L38" i="44"/>
  <c r="M37" i="44"/>
  <c r="L37" i="44"/>
  <c r="M36" i="44"/>
  <c r="L36" i="44"/>
  <c r="M35" i="44"/>
  <c r="L35" i="44"/>
  <c r="M34" i="44"/>
  <c r="L34" i="44"/>
  <c r="M33" i="44"/>
  <c r="L33" i="44"/>
  <c r="M32" i="44"/>
  <c r="L32" i="44"/>
  <c r="M31" i="44"/>
  <c r="L31" i="44"/>
  <c r="M30" i="44"/>
  <c r="L30" i="44"/>
  <c r="M29" i="44"/>
  <c r="L29" i="44"/>
  <c r="M28" i="44"/>
  <c r="L28" i="44"/>
  <c r="M27" i="44"/>
  <c r="L27" i="44"/>
  <c r="M26" i="44"/>
  <c r="L26" i="44"/>
  <c r="M25" i="44"/>
  <c r="L25" i="44"/>
  <c r="M24" i="44"/>
  <c r="M49" i="44" s="1"/>
  <c r="L24" i="44"/>
  <c r="M38" i="41"/>
  <c r="M21" i="53" l="1"/>
  <c r="M46" i="50"/>
  <c r="M28" i="21"/>
  <c r="M27" i="20"/>
  <c r="M49" i="31"/>
  <c r="M35" i="80"/>
  <c r="M53" i="45"/>
  <c r="M57" i="79"/>
  <c r="M13" i="54"/>
  <c r="M19" i="54" s="1"/>
  <c r="L13" i="54"/>
  <c r="L17" i="54"/>
  <c r="M17" i="54" s="1"/>
  <c r="L18" i="54"/>
  <c r="M18" i="54" s="1"/>
  <c r="L15" i="54"/>
  <c r="M15" i="54" s="1"/>
  <c r="L16" i="54"/>
  <c r="M16" i="54" s="1"/>
  <c r="L44" i="57"/>
  <c r="M44" i="57" s="1"/>
  <c r="L45" i="57"/>
  <c r="M45" i="57" s="1"/>
  <c r="L46" i="57"/>
  <c r="M46" i="57"/>
  <c r="L47" i="57"/>
  <c r="M47" i="57" s="1"/>
  <c r="L48" i="57"/>
  <c r="M48" i="57" s="1"/>
  <c r="L49" i="57"/>
  <c r="M49" i="57"/>
  <c r="M52" i="58"/>
  <c r="M30" i="58"/>
  <c r="L30" i="58"/>
  <c r="L52" i="58"/>
  <c r="L31" i="58"/>
  <c r="L32" i="58"/>
  <c r="M32" i="58" s="1"/>
  <c r="L33" i="58"/>
  <c r="M33" i="58" s="1"/>
  <c r="L34" i="58"/>
  <c r="L35" i="58"/>
  <c r="M35" i="58" s="1"/>
  <c r="L36" i="58"/>
  <c r="L37" i="58"/>
  <c r="M37" i="58" s="1"/>
  <c r="L38" i="58"/>
  <c r="M38" i="58" s="1"/>
  <c r="L39" i="58"/>
  <c r="L40" i="58"/>
  <c r="M40" i="58" s="1"/>
  <c r="L41" i="58"/>
  <c r="M41" i="58" s="1"/>
  <c r="L42" i="58"/>
  <c r="M42" i="58"/>
  <c r="L43" i="58"/>
  <c r="L44" i="58"/>
  <c r="M44" i="58" s="1"/>
  <c r="L45" i="58"/>
  <c r="M45" i="58" s="1"/>
  <c r="L46" i="58"/>
  <c r="L47" i="58"/>
  <c r="M47" i="58" s="1"/>
  <c r="L48" i="58"/>
  <c r="M48" i="58" s="1"/>
  <c r="L49" i="58"/>
  <c r="M49" i="58" s="1"/>
  <c r="M53" i="58" s="1"/>
  <c r="L50" i="58"/>
  <c r="M50" i="58" s="1"/>
  <c r="L51" i="58"/>
  <c r="M51" i="58" s="1"/>
  <c r="M31" i="58"/>
  <c r="M34" i="58"/>
  <c r="M36" i="58"/>
  <c r="M39" i="58"/>
  <c r="M43" i="58"/>
  <c r="M46" i="58"/>
  <c r="L20" i="58"/>
  <c r="M20" i="58" s="1"/>
  <c r="L21" i="58"/>
  <c r="M21" i="58" s="1"/>
  <c r="L22" i="58"/>
  <c r="M22" i="58" s="1"/>
  <c r="L23" i="58"/>
  <c r="M23" i="58" s="1"/>
  <c r="M65" i="61"/>
  <c r="L58" i="61"/>
  <c r="M58" i="61" s="1"/>
  <c r="L59" i="61"/>
  <c r="M59" i="61" s="1"/>
  <c r="L60" i="61"/>
  <c r="M60" i="61" s="1"/>
  <c r="L61" i="61"/>
  <c r="M61" i="61" s="1"/>
  <c r="L62" i="61"/>
  <c r="M62" i="61" s="1"/>
  <c r="L63" i="61"/>
  <c r="M63" i="61" s="1"/>
  <c r="L64" i="61"/>
  <c r="M64" i="61" s="1"/>
  <c r="L46" i="61"/>
  <c r="M46" i="61" s="1"/>
  <c r="L47" i="61"/>
  <c r="M47" i="61" s="1"/>
  <c r="L48" i="61"/>
  <c r="M48" i="61" s="1"/>
  <c r="L49" i="61"/>
  <c r="M49" i="61" s="1"/>
  <c r="L50" i="61"/>
  <c r="M50" i="61" s="1"/>
  <c r="L51" i="61"/>
  <c r="M51" i="61" s="1"/>
  <c r="L52" i="61"/>
  <c r="M52" i="61" s="1"/>
  <c r="L53" i="61"/>
  <c r="M53" i="61" s="1"/>
  <c r="L54" i="61"/>
  <c r="M54" i="61" s="1"/>
  <c r="L45" i="61"/>
  <c r="M45" i="61" s="1"/>
  <c r="L32" i="63"/>
  <c r="M32" i="63" s="1"/>
  <c r="L33" i="63"/>
  <c r="M33" i="63" s="1"/>
  <c r="L34" i="63"/>
  <c r="M34" i="63" s="1"/>
  <c r="L24" i="63"/>
  <c r="M24" i="63" s="1"/>
  <c r="L25" i="63"/>
  <c r="M25" i="63" s="1"/>
  <c r="L26" i="63"/>
  <c r="M26" i="63" s="1"/>
  <c r="L27" i="63"/>
  <c r="M27" i="63" s="1"/>
  <c r="L28" i="63"/>
  <c r="M28" i="63" s="1"/>
  <c r="L29" i="63"/>
  <c r="M29" i="63" s="1"/>
  <c r="L30" i="63"/>
  <c r="M30" i="63" s="1"/>
  <c r="L31" i="63"/>
  <c r="M31" i="63" s="1"/>
  <c r="L23" i="98"/>
  <c r="M23" i="98" s="1"/>
  <c r="M20" i="98"/>
  <c r="L20" i="98"/>
  <c r="L19" i="98"/>
  <c r="M19" i="98" s="1"/>
  <c r="M18" i="98"/>
  <c r="L18" i="98"/>
  <c r="L17" i="98"/>
  <c r="M17" i="98" s="1"/>
  <c r="M16" i="98"/>
  <c r="L16" i="98"/>
  <c r="M30" i="96"/>
  <c r="L30" i="96"/>
  <c r="L29" i="96"/>
  <c r="M29" i="96" s="1"/>
  <c r="M28" i="96"/>
  <c r="L28" i="96"/>
  <c r="L27" i="96"/>
  <c r="M27" i="96" s="1"/>
  <c r="M26" i="96"/>
  <c r="L26" i="96"/>
  <c r="L25" i="96"/>
  <c r="M25" i="96" s="1"/>
  <c r="M24" i="96"/>
  <c r="L24" i="96"/>
  <c r="L23" i="96"/>
  <c r="M23" i="96" s="1"/>
  <c r="M22" i="96"/>
  <c r="L22" i="96"/>
  <c r="L21" i="96"/>
  <c r="M21" i="96" s="1"/>
  <c r="M20" i="96"/>
  <c r="L20" i="96"/>
  <c r="L19" i="96"/>
  <c r="M19" i="96" s="1"/>
  <c r="M18" i="96"/>
  <c r="L18" i="96"/>
  <c r="L17" i="96"/>
  <c r="M17" i="96" s="1"/>
  <c r="M16" i="96"/>
  <c r="L16" i="96"/>
  <c r="L15" i="96"/>
  <c r="M15" i="96" s="1"/>
  <c r="L24" i="95"/>
  <c r="M24" i="95" s="1"/>
  <c r="L23" i="95"/>
  <c r="M23" i="95" s="1"/>
  <c r="L22" i="95"/>
  <c r="M22" i="95" s="1"/>
  <c r="L21" i="95"/>
  <c r="M21" i="95" s="1"/>
  <c r="L20" i="95"/>
  <c r="M20" i="95" s="1"/>
  <c r="L19" i="95"/>
  <c r="M19" i="95" s="1"/>
  <c r="L18" i="95"/>
  <c r="M18" i="95" s="1"/>
  <c r="L17" i="95"/>
  <c r="M17" i="95" s="1"/>
  <c r="L16" i="95"/>
  <c r="M16" i="95" s="1"/>
  <c r="L15" i="95"/>
  <c r="M15" i="95" s="1"/>
  <c r="L14" i="95"/>
  <c r="M14" i="95" s="1"/>
  <c r="L13" i="95"/>
  <c r="M13" i="95" s="1"/>
  <c r="L17" i="94"/>
  <c r="M17" i="94" s="1"/>
  <c r="M16" i="94"/>
  <c r="L16" i="94"/>
  <c r="L15" i="94"/>
  <c r="M15" i="94" s="1"/>
  <c r="M14" i="94"/>
  <c r="L14" i="94"/>
  <c r="L13" i="94"/>
  <c r="M13" i="94" s="1"/>
  <c r="M12" i="94"/>
  <c r="M18" i="94" s="1"/>
  <c r="L12" i="94"/>
  <c r="L35" i="93"/>
  <c r="M35" i="93" s="1"/>
  <c r="L34" i="93"/>
  <c r="M34" i="93" s="1"/>
  <c r="L33" i="93"/>
  <c r="M33" i="93" s="1"/>
  <c r="L32" i="93"/>
  <c r="M32" i="93" s="1"/>
  <c r="L31" i="93"/>
  <c r="M31" i="93" s="1"/>
  <c r="L30" i="93"/>
  <c r="M30" i="93" s="1"/>
  <c r="L29" i="93"/>
  <c r="M29" i="93" s="1"/>
  <c r="L28" i="93"/>
  <c r="M28" i="93" s="1"/>
  <c r="L27" i="93"/>
  <c r="M27" i="93" s="1"/>
  <c r="L26" i="93"/>
  <c r="M26" i="93" s="1"/>
  <c r="L25" i="93"/>
  <c r="M25" i="93" s="1"/>
  <c r="L24" i="93"/>
  <c r="M24" i="93" s="1"/>
  <c r="L23" i="93"/>
  <c r="M23" i="93" s="1"/>
  <c r="L22" i="93"/>
  <c r="M22" i="93" s="1"/>
  <c r="L21" i="93"/>
  <c r="M21" i="93" s="1"/>
  <c r="L20" i="93"/>
  <c r="M20" i="93" s="1"/>
  <c r="L19" i="93"/>
  <c r="M19" i="93" s="1"/>
  <c r="L18" i="93"/>
  <c r="M18" i="93" s="1"/>
  <c r="L17" i="93"/>
  <c r="M17" i="93" s="1"/>
  <c r="L16" i="93"/>
  <c r="M16" i="93" s="1"/>
  <c r="L15" i="93"/>
  <c r="M15" i="93" s="1"/>
  <c r="L14" i="93"/>
  <c r="M14" i="93" s="1"/>
  <c r="L13" i="93"/>
  <c r="M13" i="93" s="1"/>
  <c r="L12" i="93"/>
  <c r="M12" i="93" s="1"/>
  <c r="M16" i="92"/>
  <c r="L16" i="92"/>
  <c r="L15" i="92"/>
  <c r="M15" i="92" s="1"/>
  <c r="M14" i="92"/>
  <c r="L14" i="92"/>
  <c r="L13" i="92"/>
  <c r="M13" i="92" s="1"/>
  <c r="M12" i="92"/>
  <c r="M17" i="92" s="1"/>
  <c r="L12" i="92"/>
  <c r="L16" i="91"/>
  <c r="M16" i="91" s="1"/>
  <c r="L15" i="91"/>
  <c r="M15" i="91" s="1"/>
  <c r="L14" i="91"/>
  <c r="M14" i="91" s="1"/>
  <c r="L28" i="90"/>
  <c r="M28" i="90" s="1"/>
  <c r="M27" i="90"/>
  <c r="L27" i="90"/>
  <c r="L26" i="90"/>
  <c r="M26" i="90" s="1"/>
  <c r="M25" i="90"/>
  <c r="L25" i="90"/>
  <c r="L24" i="90"/>
  <c r="M24" i="90" s="1"/>
  <c r="M23" i="90"/>
  <c r="L23" i="90"/>
  <c r="M31" i="89"/>
  <c r="M30" i="89"/>
  <c r="M29" i="89"/>
  <c r="M28" i="89"/>
  <c r="M27" i="89"/>
  <c r="M26" i="89"/>
  <c r="M25" i="89"/>
  <c r="M24" i="89"/>
  <c r="M23" i="89"/>
  <c r="M22" i="89"/>
  <c r="L22" i="89"/>
  <c r="L21" i="89"/>
  <c r="M21" i="89" s="1"/>
  <c r="M20" i="89"/>
  <c r="L20" i="89"/>
  <c r="L19" i="89"/>
  <c r="M19" i="89" s="1"/>
  <c r="M18" i="89"/>
  <c r="L18" i="89"/>
  <c r="L17" i="89"/>
  <c r="M17" i="89" s="1"/>
  <c r="L17" i="88"/>
  <c r="M17" i="88" s="1"/>
  <c r="L16" i="88"/>
  <c r="M16" i="88" s="1"/>
  <c r="L15" i="88"/>
  <c r="M15" i="88" s="1"/>
  <c r="L14" i="88"/>
  <c r="M14" i="88" s="1"/>
  <c r="L13" i="88"/>
  <c r="M13" i="88" s="1"/>
  <c r="M57" i="57" l="1"/>
  <c r="M25" i="98"/>
  <c r="M33" i="89"/>
  <c r="M32" i="90"/>
  <c r="M17" i="91"/>
  <c r="M31" i="96"/>
  <c r="M18" i="55" l="1"/>
  <c r="L17" i="55"/>
  <c r="M17" i="55"/>
  <c r="L14" i="54"/>
  <c r="M14" i="54" s="1"/>
  <c r="K61" i="52" l="1"/>
  <c r="L61" i="52" s="1"/>
  <c r="K60" i="52"/>
  <c r="L60" i="52" s="1"/>
  <c r="M18" i="51"/>
  <c r="L30" i="87"/>
  <c r="L29" i="87"/>
  <c r="L28" i="87"/>
  <c r="L27" i="87"/>
  <c r="M27" i="87" s="1"/>
  <c r="L26" i="87"/>
  <c r="M26" i="87" s="1"/>
  <c r="L25" i="87"/>
  <c r="M25" i="87" s="1"/>
  <c r="L24" i="87"/>
  <c r="M24" i="87" s="1"/>
  <c r="L23" i="87"/>
  <c r="M23" i="87" s="1"/>
  <c r="L22" i="87"/>
  <c r="M22" i="87" s="1"/>
  <c r="M21" i="87"/>
  <c r="M20" i="87"/>
  <c r="M19" i="87"/>
  <c r="M18" i="87"/>
  <c r="M17" i="87"/>
  <c r="M16" i="87"/>
  <c r="M15" i="87"/>
  <c r="M14" i="87"/>
  <c r="M13" i="87"/>
  <c r="M12" i="87"/>
  <c r="M34" i="87" l="1"/>
  <c r="L13" i="47" l="1"/>
  <c r="M13" i="47" s="1"/>
  <c r="L14" i="47"/>
  <c r="M14" i="47" s="1"/>
  <c r="L15" i="47"/>
  <c r="M15" i="47" s="1"/>
  <c r="L16" i="47"/>
  <c r="M16" i="47" s="1"/>
  <c r="L17" i="47"/>
  <c r="M17" i="47" s="1"/>
  <c r="L18" i="47"/>
  <c r="M18" i="47" s="1"/>
  <c r="L19" i="47"/>
  <c r="M19" i="47" s="1"/>
  <c r="L12" i="47"/>
  <c r="M12" i="47" s="1"/>
  <c r="M42" i="46"/>
  <c r="L39" i="46"/>
  <c r="M39" i="46" s="1"/>
  <c r="L40" i="46"/>
  <c r="M40" i="46" s="1"/>
  <c r="L41" i="46"/>
  <c r="M41" i="46" s="1"/>
  <c r="L42" i="46"/>
  <c r="L43" i="46"/>
  <c r="M43" i="46" s="1"/>
  <c r="L44" i="46"/>
  <c r="M44" i="46" s="1"/>
  <c r="M37" i="46"/>
  <c r="L35" i="46"/>
  <c r="M35" i="46" s="1"/>
  <c r="L36" i="46"/>
  <c r="M36" i="46" s="1"/>
  <c r="L37" i="46"/>
  <c r="L38" i="46"/>
  <c r="M38" i="46" s="1"/>
  <c r="M29" i="46"/>
  <c r="M30" i="46"/>
  <c r="M31" i="46"/>
  <c r="M32" i="46"/>
  <c r="M33" i="46"/>
  <c r="M34" i="46"/>
  <c r="L30" i="46"/>
  <c r="L31" i="46"/>
  <c r="L32" i="46"/>
  <c r="L33" i="46"/>
  <c r="L34" i="46"/>
  <c r="M28" i="46"/>
  <c r="M27" i="46"/>
  <c r="M19" i="46"/>
  <c r="M20" i="46"/>
  <c r="M21" i="46"/>
  <c r="M22" i="46"/>
  <c r="M23" i="46"/>
  <c r="M24" i="46"/>
  <c r="M25" i="46"/>
  <c r="L28" i="46"/>
  <c r="L29" i="46"/>
  <c r="L27" i="46"/>
  <c r="M18" i="46"/>
  <c r="L19" i="46"/>
  <c r="L20" i="46"/>
  <c r="L21" i="46"/>
  <c r="L22" i="46"/>
  <c r="L23" i="46"/>
  <c r="L24" i="46"/>
  <c r="L25" i="46"/>
  <c r="L18" i="46"/>
  <c r="M13" i="30"/>
  <c r="M14" i="30"/>
  <c r="M15" i="30"/>
  <c r="M16" i="30"/>
  <c r="M17" i="30"/>
  <c r="M18" i="30"/>
  <c r="M20" i="30"/>
  <c r="M21" i="30"/>
  <c r="M22" i="30"/>
  <c r="M23" i="30"/>
  <c r="M24" i="30"/>
  <c r="M25" i="30"/>
  <c r="M27" i="30"/>
  <c r="M28" i="30"/>
  <c r="M12" i="30"/>
  <c r="L13" i="30"/>
  <c r="L14" i="30"/>
  <c r="L15" i="30"/>
  <c r="L16" i="30"/>
  <c r="L17" i="30"/>
  <c r="L18" i="30"/>
  <c r="L19" i="30"/>
  <c r="M19" i="30" s="1"/>
  <c r="L20" i="30"/>
  <c r="L21" i="30"/>
  <c r="L22" i="30"/>
  <c r="L23" i="30"/>
  <c r="L24" i="30"/>
  <c r="L25" i="30"/>
  <c r="L26" i="30"/>
  <c r="M26" i="30" s="1"/>
  <c r="L27" i="30"/>
  <c r="L28" i="30"/>
  <c r="L12" i="30"/>
  <c r="M45" i="84" l="1"/>
  <c r="L16" i="84"/>
  <c r="M16" i="84"/>
  <c r="L17" i="84"/>
  <c r="M17" i="84"/>
  <c r="L18" i="84"/>
  <c r="M18" i="84"/>
  <c r="L19" i="84"/>
  <c r="M19" i="84"/>
  <c r="L20" i="84"/>
  <c r="M20" i="84"/>
  <c r="L21" i="84"/>
  <c r="M21" i="84"/>
  <c r="L22" i="84"/>
  <c r="M22" i="84"/>
  <c r="L23" i="84"/>
  <c r="M23" i="84"/>
  <c r="L24" i="84"/>
  <c r="M24" i="84"/>
  <c r="L25" i="84"/>
  <c r="M25" i="84"/>
  <c r="L26" i="84"/>
  <c r="M26" i="84"/>
  <c r="L27" i="84"/>
  <c r="M27" i="84"/>
  <c r="L28" i="84"/>
  <c r="M28" i="84"/>
  <c r="L29" i="84"/>
  <c r="M29" i="84"/>
  <c r="L30" i="84"/>
  <c r="M30" i="84"/>
  <c r="L31" i="84"/>
  <c r="M31" i="84"/>
  <c r="L32" i="84"/>
  <c r="M32" i="84"/>
  <c r="L33" i="84"/>
  <c r="M33" i="84"/>
  <c r="L34" i="84"/>
  <c r="M34" i="84"/>
  <c r="L35" i="84"/>
  <c r="M35" i="84"/>
  <c r="L36" i="84"/>
  <c r="M36" i="84"/>
  <c r="L37" i="84"/>
  <c r="M37" i="84"/>
  <c r="L38" i="84"/>
  <c r="M38" i="84"/>
  <c r="L39" i="84"/>
  <c r="M39" i="84"/>
  <c r="L40" i="84"/>
  <c r="M40" i="84"/>
  <c r="L41" i="84"/>
  <c r="M41" i="84"/>
  <c r="L42" i="84"/>
  <c r="M42" i="84"/>
  <c r="L43" i="84"/>
  <c r="M43" i="84"/>
  <c r="L15" i="84"/>
  <c r="M15" i="84"/>
  <c r="L14" i="84"/>
  <c r="M14" i="84" s="1"/>
  <c r="M13" i="84"/>
  <c r="L13" i="84"/>
  <c r="M14" i="72"/>
  <c r="L22" i="70"/>
  <c r="M22" i="70" s="1"/>
  <c r="L23" i="70"/>
  <c r="M23" i="70" s="1"/>
  <c r="L24" i="70"/>
  <c r="M24" i="70" s="1"/>
  <c r="L25" i="70"/>
  <c r="M25" i="70" s="1"/>
  <c r="M21" i="70"/>
  <c r="L21" i="70"/>
  <c r="L17" i="67"/>
  <c r="M17" i="67" s="1"/>
  <c r="L18" i="67"/>
  <c r="M18" i="67" s="1"/>
  <c r="L19" i="67"/>
  <c r="M19" i="67" s="1"/>
  <c r="L20" i="67"/>
  <c r="M20" i="67" s="1"/>
  <c r="L21" i="67"/>
  <c r="M21" i="67" s="1"/>
  <c r="L22" i="67"/>
  <c r="M22" i="67" s="1"/>
  <c r="L16" i="67"/>
  <c r="M16" i="67" s="1"/>
  <c r="L20" i="63"/>
  <c r="M20" i="63" s="1"/>
  <c r="L21" i="63"/>
  <c r="M21" i="63" s="1"/>
  <c r="L22" i="63"/>
  <c r="M22" i="63" s="1"/>
  <c r="L23" i="63"/>
  <c r="M23" i="63" s="1"/>
  <c r="L19" i="63"/>
  <c r="M19" i="63" s="1"/>
  <c r="M25" i="67" l="1"/>
  <c r="L42" i="61"/>
  <c r="M42" i="61" s="1"/>
  <c r="L41" i="61"/>
  <c r="M41" i="61" s="1"/>
  <c r="L40" i="61"/>
  <c r="M40" i="61" s="1"/>
  <c r="L39" i="61"/>
  <c r="M39" i="61" s="1"/>
  <c r="L38" i="61"/>
  <c r="M38" i="61" s="1"/>
  <c r="L37" i="61"/>
  <c r="M37" i="61" s="1"/>
  <c r="L36" i="61"/>
  <c r="M36" i="61" s="1"/>
  <c r="L35" i="61"/>
  <c r="M35" i="61" s="1"/>
  <c r="L34" i="61"/>
  <c r="M34" i="61" s="1"/>
  <c r="L33" i="61"/>
  <c r="M33" i="61" s="1"/>
  <c r="L32" i="61"/>
  <c r="M32" i="61" s="1"/>
  <c r="L31" i="61"/>
  <c r="M31" i="61" s="1"/>
  <c r="L30" i="61"/>
  <c r="M30" i="61" s="1"/>
  <c r="L29" i="61"/>
  <c r="M29" i="61" s="1"/>
  <c r="L28" i="61"/>
  <c r="M28" i="61" s="1"/>
  <c r="M33" i="60"/>
  <c r="M26" i="60" l="1"/>
  <c r="M25" i="60"/>
  <c r="M24" i="60"/>
  <c r="M23" i="60"/>
  <c r="M22" i="60"/>
  <c r="M21" i="60"/>
  <c r="M20" i="60"/>
  <c r="M19" i="60"/>
  <c r="L32" i="60"/>
  <c r="M32" i="60" s="1"/>
  <c r="L31" i="60"/>
  <c r="M31" i="60" s="1"/>
  <c r="L30" i="60"/>
  <c r="M30" i="60" s="1"/>
  <c r="L29" i="60"/>
  <c r="M29" i="60" s="1"/>
  <c r="L28" i="60"/>
  <c r="M28" i="60" s="1"/>
  <c r="L27" i="60"/>
  <c r="M27" i="60" s="1"/>
  <c r="M29" i="58"/>
  <c r="M28" i="58"/>
  <c r="M26" i="58"/>
  <c r="M27" i="58"/>
  <c r="M25" i="58"/>
  <c r="M53" i="57"/>
  <c r="M51" i="57"/>
  <c r="L19" i="58"/>
  <c r="M19" i="58" s="1"/>
  <c r="L54" i="57"/>
  <c r="M54" i="57" s="1"/>
  <c r="L53" i="57"/>
  <c r="L52" i="57"/>
  <c r="M52" i="57" s="1"/>
  <c r="L51" i="57"/>
  <c r="L50" i="57"/>
  <c r="M50" i="57" s="1"/>
  <c r="M43" i="57"/>
  <c r="L43" i="57"/>
  <c r="M42" i="57"/>
  <c r="L42" i="57"/>
  <c r="M41" i="57"/>
  <c r="L41" i="57"/>
  <c r="M40" i="57"/>
  <c r="L40" i="57"/>
  <c r="M39" i="57"/>
  <c r="L39" i="57"/>
  <c r="M38" i="57"/>
  <c r="L38" i="57"/>
  <c r="L37" i="57"/>
  <c r="L36" i="57"/>
  <c r="M37" i="57"/>
  <c r="M36" i="57"/>
  <c r="L20" i="57"/>
  <c r="M20" i="57" s="1"/>
  <c r="L21" i="57"/>
  <c r="M21" i="57" s="1"/>
  <c r="L22" i="57"/>
  <c r="M22" i="57" s="1"/>
  <c r="L23" i="57"/>
  <c r="M23" i="57" s="1"/>
  <c r="L24" i="57"/>
  <c r="M24" i="57" s="1"/>
  <c r="L25" i="57"/>
  <c r="M25" i="57" s="1"/>
  <c r="L26" i="57"/>
  <c r="M26" i="57" s="1"/>
  <c r="L27" i="57"/>
  <c r="M27" i="57" s="1"/>
  <c r="L28" i="57"/>
  <c r="M28" i="57" s="1"/>
  <c r="L29" i="57"/>
  <c r="M29" i="57" s="1"/>
  <c r="L30" i="57"/>
  <c r="M30" i="57" s="1"/>
  <c r="L31" i="57"/>
  <c r="M31" i="57" s="1"/>
  <c r="L32" i="57"/>
  <c r="M32" i="57" s="1"/>
  <c r="L33" i="57"/>
  <c r="M33" i="57" s="1"/>
  <c r="L34" i="57"/>
  <c r="M34" i="57" s="1"/>
  <c r="L35" i="57"/>
  <c r="M35" i="57" s="1"/>
  <c r="L23" i="56"/>
  <c r="M23" i="56" s="1"/>
  <c r="M30" i="56"/>
  <c r="L18" i="56"/>
  <c r="L19" i="56"/>
  <c r="M19" i="56" s="1"/>
  <c r="L20" i="56"/>
  <c r="M21" i="56"/>
  <c r="L22" i="56"/>
  <c r="L24" i="56"/>
  <c r="M24" i="56" s="1"/>
  <c r="L25" i="56"/>
  <c r="M25" i="56" s="1"/>
  <c r="L26" i="56"/>
  <c r="L27" i="56"/>
  <c r="M27" i="56" s="1"/>
  <c r="L28" i="56"/>
  <c r="L29" i="56"/>
  <c r="M29" i="56" s="1"/>
  <c r="L31" i="56"/>
  <c r="M31" i="56" s="1"/>
  <c r="L32" i="56"/>
  <c r="L33" i="56"/>
  <c r="M33" i="56" s="1"/>
  <c r="L34" i="56"/>
  <c r="L35" i="56"/>
  <c r="M35" i="56" s="1"/>
  <c r="L17" i="56"/>
  <c r="M17" i="56" s="1"/>
  <c r="M32" i="56"/>
  <c r="M34" i="56"/>
  <c r="M18" i="56"/>
  <c r="M20" i="56"/>
  <c r="M22" i="56"/>
  <c r="M26" i="56"/>
  <c r="M28" i="56"/>
  <c r="M40" i="19" l="1"/>
  <c r="M34" i="19"/>
  <c r="M33" i="19"/>
  <c r="L35" i="19" l="1"/>
  <c r="M35" i="19"/>
  <c r="M22" i="47"/>
  <c r="M15" i="77" l="1"/>
  <c r="M13" i="42" l="1"/>
  <c r="M13" i="55"/>
  <c r="M20" i="70" l="1"/>
  <c r="M19" i="70"/>
  <c r="M18" i="70" l="1"/>
  <c r="M17" i="70"/>
  <c r="M16" i="70"/>
  <c r="M15" i="70"/>
  <c r="M14" i="70"/>
  <c r="M13" i="70"/>
  <c r="M12" i="70"/>
  <c r="M29" i="70"/>
  <c r="M28" i="70"/>
  <c r="M27" i="70"/>
  <c r="M26" i="70"/>
  <c r="M36" i="65" l="1"/>
  <c r="M35" i="65"/>
  <c r="M34" i="65"/>
  <c r="M33" i="65"/>
  <c r="M32" i="65"/>
  <c r="M31" i="65"/>
  <c r="M30" i="65"/>
  <c r="M29" i="65"/>
  <c r="M28" i="65"/>
  <c r="M27" i="65"/>
  <c r="M26" i="65"/>
  <c r="M25" i="65"/>
  <c r="M24" i="65"/>
  <c r="M23" i="65"/>
  <c r="M22" i="65"/>
  <c r="M21" i="65"/>
  <c r="M20" i="65"/>
  <c r="M19" i="65"/>
  <c r="M18" i="65"/>
  <c r="M17" i="65"/>
  <c r="M16" i="65"/>
  <c r="M15" i="65"/>
  <c r="M14" i="65"/>
  <c r="M13" i="65"/>
  <c r="M26" i="52" l="1"/>
  <c r="M25" i="52"/>
  <c r="M24" i="52"/>
  <c r="M48" i="65"/>
  <c r="M47" i="65"/>
  <c r="M46" i="65"/>
  <c r="M45" i="65"/>
  <c r="M44" i="65"/>
  <c r="M43" i="65"/>
  <c r="M42" i="65"/>
  <c r="M41" i="65"/>
  <c r="M40" i="65"/>
  <c r="M39" i="65"/>
  <c r="M38" i="65"/>
  <c r="M37" i="65"/>
  <c r="M17" i="51"/>
  <c r="M16" i="51"/>
  <c r="M32" i="52" l="1"/>
  <c r="M31" i="52"/>
  <c r="M30" i="52"/>
  <c r="M29" i="52"/>
  <c r="M31" i="70" l="1"/>
  <c r="M14" i="69"/>
  <c r="M56" i="65"/>
  <c r="M14" i="62"/>
  <c r="L18" i="60"/>
  <c r="M18" i="60" s="1"/>
  <c r="L17" i="60"/>
  <c r="M17" i="60" s="1"/>
  <c r="L16" i="60"/>
  <c r="M16" i="60" s="1"/>
  <c r="L15" i="60"/>
  <c r="M15" i="60" s="1"/>
  <c r="L14" i="60"/>
  <c r="M14" i="60" s="1"/>
  <c r="L13" i="60"/>
  <c r="M13" i="60" s="1"/>
  <c r="L12" i="60"/>
  <c r="M12" i="60" s="1"/>
  <c r="M16" i="59"/>
  <c r="L24" i="58"/>
  <c r="M24" i="58" s="1"/>
  <c r="L36" i="56"/>
  <c r="M36" i="56"/>
  <c r="L37" i="56"/>
  <c r="M37" i="56"/>
  <c r="L38" i="56"/>
  <c r="M38" i="56"/>
  <c r="L14" i="55"/>
  <c r="M14" i="55" s="1"/>
  <c r="M12" i="55"/>
  <c r="L12" i="55"/>
  <c r="M12" i="54"/>
  <c r="L12" i="54"/>
  <c r="L59" i="52"/>
  <c r="K59" i="52" s="1"/>
  <c r="L57" i="52"/>
  <c r="M57" i="52" s="1"/>
  <c r="L56" i="52"/>
  <c r="M56" i="52" s="1"/>
  <c r="L55" i="52"/>
  <c r="M55" i="52" s="1"/>
  <c r="L54" i="52"/>
  <c r="M54" i="52" s="1"/>
  <c r="L53" i="52"/>
  <c r="M53" i="52" s="1"/>
  <c r="L52" i="52"/>
  <c r="M52" i="52" s="1"/>
  <c r="L51" i="52"/>
  <c r="M51" i="52" s="1"/>
  <c r="L50" i="52"/>
  <c r="L49" i="52"/>
  <c r="L48" i="52"/>
  <c r="K48" i="52"/>
  <c r="L47" i="52"/>
  <c r="K47" i="52"/>
  <c r="L46" i="52"/>
  <c r="K46" i="52"/>
  <c r="L45" i="52"/>
  <c r="K45" i="52"/>
  <c r="L44" i="52"/>
  <c r="K44" i="52"/>
  <c r="L43" i="52"/>
  <c r="K43" i="52"/>
  <c r="L42" i="52"/>
  <c r="K42" i="52"/>
  <c r="L41" i="52"/>
  <c r="M41" i="52" s="1"/>
  <c r="L40" i="52"/>
  <c r="M40" i="52" s="1"/>
  <c r="L39" i="52"/>
  <c r="M39" i="52" s="1"/>
  <c r="L38" i="52"/>
  <c r="M38" i="52" s="1"/>
  <c r="L37" i="52"/>
  <c r="M37" i="52" s="1"/>
  <c r="L36" i="52"/>
  <c r="M36" i="52" s="1"/>
  <c r="L35" i="52"/>
  <c r="M35" i="52" s="1"/>
  <c r="L34" i="52"/>
  <c r="M34" i="52" s="1"/>
  <c r="L33" i="52"/>
  <c r="M33" i="52" s="1"/>
  <c r="L27" i="52"/>
  <c r="K27" i="52" s="1"/>
  <c r="L23" i="52"/>
  <c r="K23" i="52"/>
  <c r="L22" i="52"/>
  <c r="K22" i="52"/>
  <c r="M21" i="52"/>
  <c r="M20" i="52"/>
  <c r="M19" i="52"/>
  <c r="M18" i="52"/>
  <c r="M17" i="52"/>
  <c r="M16" i="52"/>
  <c r="M15" i="52"/>
  <c r="M14" i="52"/>
  <c r="L13" i="52"/>
  <c r="M13" i="52" s="1"/>
  <c r="M12" i="52"/>
  <c r="M15" i="51"/>
  <c r="M14" i="51"/>
  <c r="L13" i="51"/>
  <c r="K13" i="51" s="1"/>
  <c r="L12" i="51"/>
  <c r="K12" i="51" s="1"/>
  <c r="M39" i="56" l="1"/>
  <c r="M14" i="49"/>
  <c r="M32" i="19"/>
  <c r="M31" i="19"/>
  <c r="M30" i="19"/>
  <c r="M29" i="19"/>
  <c r="M42" i="16"/>
  <c r="M41" i="16"/>
  <c r="M40" i="16"/>
  <c r="M39" i="16"/>
  <c r="M38" i="16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4" i="16"/>
  <c r="M23" i="16"/>
  <c r="M22" i="16"/>
  <c r="M21" i="16"/>
  <c r="M20" i="16"/>
  <c r="M19" i="16"/>
  <c r="L18" i="16"/>
  <c r="M18" i="16" s="1"/>
  <c r="M17" i="16"/>
  <c r="M46" i="46"/>
  <c r="M44" i="16" l="1"/>
  <c r="M17" i="43"/>
  <c r="L13" i="43"/>
  <c r="K13" i="43" s="1"/>
  <c r="L12" i="43"/>
  <c r="K12" i="43" s="1"/>
  <c r="L12" i="42"/>
  <c r="K12" i="42" s="1"/>
  <c r="M16" i="42"/>
  <c r="L12" i="39"/>
  <c r="K12" i="39" s="1"/>
  <c r="M15" i="40"/>
  <c r="L12" i="40"/>
  <c r="K12" i="40" s="1"/>
  <c r="M15" i="39"/>
  <c r="M29" i="30" l="1"/>
  <c r="M30" i="30"/>
  <c r="M17" i="28"/>
  <c r="L13" i="28"/>
  <c r="K13" i="28" s="1"/>
  <c r="L12" i="28"/>
  <c r="K12" i="28" s="1"/>
  <c r="M15" i="27"/>
  <c r="L14" i="27"/>
  <c r="K14" i="27" s="1"/>
  <c r="L13" i="27"/>
  <c r="K13" i="27" s="1"/>
  <c r="L12" i="27"/>
  <c r="K12" i="27" s="1"/>
  <c r="L28" i="19" l="1"/>
  <c r="M28" i="19" s="1"/>
  <c r="L36" i="19"/>
  <c r="M36" i="19" s="1"/>
  <c r="L27" i="19"/>
  <c r="M27" i="19" s="1"/>
  <c r="L26" i="19"/>
  <c r="M26" i="19" s="1"/>
</calcChain>
</file>

<file path=xl/sharedStrings.xml><?xml version="1.0" encoding="utf-8"?>
<sst xmlns="http://schemas.openxmlformats.org/spreadsheetml/2006/main" count="7885" uniqueCount="1593">
  <si>
    <t>PRESIDENTE MUNICIPAL</t>
  </si>
  <si>
    <t>TESORERO MUNICIPAL</t>
  </si>
  <si>
    <t>CONTRALOR MUNICIPAL</t>
  </si>
  <si>
    <t>Identificador</t>
  </si>
  <si>
    <t>Descripción</t>
  </si>
  <si>
    <t>Anotar el número de la factura;</t>
  </si>
  <si>
    <t>Escribir la fecha de expedición de la factura;</t>
  </si>
  <si>
    <t>Escribir la cantidad total del concepto que se describe;</t>
  </si>
  <si>
    <t>Anotar el precio unitario del concepto;</t>
  </si>
  <si>
    <t>Escribir el IVA de la cantidad total pagada:</t>
  </si>
  <si>
    <t>Anotar nombre y signar la firma de los servidores públicos que se señalan en el formato.</t>
  </si>
  <si>
    <t>(15)</t>
  </si>
  <si>
    <t>Notas:</t>
  </si>
  <si>
    <t>TERMINADA</t>
  </si>
  <si>
    <t>EN PROCESO</t>
  </si>
  <si>
    <t>X</t>
  </si>
  <si>
    <t>(16)</t>
  </si>
  <si>
    <t>(17)</t>
  </si>
  <si>
    <t>(18)</t>
  </si>
  <si>
    <t>(19)</t>
  </si>
  <si>
    <t>Especificar el concepto del gasto realizado: Mano de obra (Se deberá señalar el periodo de trabajo), material, equipo de construcción, maquinaria, personal técnico y alquiler de equipo y/o maquinaria, describiendo cada uno de ellos como se describen y relacionan en la factura;</t>
  </si>
  <si>
    <t>EN OBRAS EJECUTADAS POR ADMINISTRACIÓN DIRECTA</t>
  </si>
  <si>
    <t>Especificar el nombre de la  obra;</t>
  </si>
  <si>
    <t>Anotar la fecha de la asiento;</t>
  </si>
  <si>
    <t>Escribir el número de asiento del pago señalado;</t>
  </si>
  <si>
    <t>"Bajo protesta de decir verdad, declaramos que este reporte y sus notas son razonablemente correctos, y son responsabilidad del emisor."</t>
  </si>
  <si>
    <t>Anotar la Cuenta contable de la obra;</t>
  </si>
  <si>
    <t xml:space="preserve">Anotar cuenta contable del registro en gasto corriente a que corresponda; </t>
  </si>
  <si>
    <t>MUNICIPIO:</t>
  </si>
  <si>
    <t>(1)</t>
  </si>
  <si>
    <t>Anotar  el nombre del Municipio o en su caso, el nombre del Organismo Operador  y especificar el Municipio al que pertenece, según se trate;</t>
  </si>
  <si>
    <t>(2)</t>
  </si>
  <si>
    <t>(3)</t>
  </si>
  <si>
    <t>(4)</t>
  </si>
  <si>
    <t>Escribir con número el ejercicio fiscal de que se trate;</t>
  </si>
  <si>
    <t>(20)</t>
  </si>
  <si>
    <t>(21)</t>
  </si>
  <si>
    <t>(22)</t>
  </si>
  <si>
    <t>(23)</t>
  </si>
  <si>
    <r>
      <t>A.-</t>
    </r>
    <r>
      <rPr>
        <sz val="10"/>
        <color indexed="8"/>
        <rFont val="Arial Narrow"/>
        <family val="2"/>
      </rPr>
      <t xml:space="preserve"> El llenado de este formato debe realizarse con tipo de letra Arial Narrow;</t>
    </r>
  </si>
  <si>
    <t>STATUS DEL PROCESO DE EJECUCION: (5)</t>
  </si>
  <si>
    <t>OBRA EN BIEN DE DOMINIO PUBLICO: (6)</t>
  </si>
  <si>
    <t>OBRA EN BIENES PROPIOS: (7)</t>
  </si>
  <si>
    <t>(5)</t>
  </si>
  <si>
    <t>(6)</t>
  </si>
  <si>
    <t>(7)</t>
  </si>
  <si>
    <t>NOMBRE DE LA OBRA:  (8)</t>
  </si>
  <si>
    <t>CUENTA CONTABLE DE LA OBRA: (9)</t>
  </si>
  <si>
    <t>NÚMERO OPERACIÓN  (TRANSACCION Ó CHEQUE) (10)</t>
  </si>
  <si>
    <t>NÚMERO DE ASIENTO (11)</t>
  </si>
  <si>
    <t>FECHA DE ASIENTO  (12)</t>
  </si>
  <si>
    <t>NÚM. DE FACTURA (13)</t>
  </si>
  <si>
    <t>FECHA DE FACTURA (14)</t>
  </si>
  <si>
    <t>CUENTA CONTABLE (15)</t>
  </si>
  <si>
    <t>PROVEEDOR (16)</t>
  </si>
  <si>
    <t>CONCEPTO (17)</t>
  </si>
  <si>
    <t>UNIDAD MEDIDA (18)</t>
  </si>
  <si>
    <t>PRECIO UNITARIO (20)</t>
  </si>
  <si>
    <t>I.V.A (21)</t>
  </si>
  <si>
    <t>IMPORTE (22)</t>
  </si>
  <si>
    <t>(8)</t>
  </si>
  <si>
    <t>(9)</t>
  </si>
  <si>
    <t>(10)</t>
  </si>
  <si>
    <t>(11)</t>
  </si>
  <si>
    <t>(12)</t>
  </si>
  <si>
    <t>(13)</t>
  </si>
  <si>
    <t>(14)</t>
  </si>
  <si>
    <t>NOTAS:</t>
  </si>
  <si>
    <t>De ser el caso, incluir las notas que se considere conveniente para clarificar la información contenida en el reporte;</t>
  </si>
  <si>
    <t>(24)</t>
  </si>
  <si>
    <t>CANTIDAD (19)</t>
  </si>
  <si>
    <t>Anotar la unidad de medida de propiedad física de que se trate: Ejemplo kg, toneladas, ml, m2. m3. Its, horas, semana, mes, etc.; Para el caso de las listas de raya será por semana; y No se considera unidad de medida el lote o la Palabra varios.</t>
  </si>
  <si>
    <t>Marcar si  la obra, es en Bien de Dominio Publico;</t>
  </si>
  <si>
    <t>Marcar si  la obra, es en Bienes Propios;</t>
  </si>
  <si>
    <t>Escribir el importe total pagado por el concepto registrado (Debe de coincidir con el importe del asiento que se registra en el Sistema de Contabilidad Gubernamental);</t>
  </si>
  <si>
    <t>Razón social del proveedor, en el caso de  mano de obra será el nombre del trabajador del prestador del servicio o actividad;</t>
  </si>
  <si>
    <t>DIRECTOR DE OBRAS PÚBLICAS/RESPONSABLE</t>
  </si>
  <si>
    <t xml:space="preserve">INSTRUCTIVO PARA EL LLENADO DEL ANEXO 2 DENOMINADO: RELACIÓN DE GASTOS REALIZADOS </t>
  </si>
  <si>
    <t>Escribir el número transaccion o cheque que ampara el pago correspondiente al gasto realizado;</t>
  </si>
  <si>
    <r>
      <t>B.-</t>
    </r>
    <r>
      <rPr>
        <sz val="10"/>
        <color indexed="8"/>
        <rFont val="Arial Narrow"/>
        <family val="2"/>
      </rPr>
      <t xml:space="preserve"> Se recomienda que para el llenado del Anexo 2, lo efectúe el personal de la Dirección de Obras Públicas y/o personal responsable;</t>
    </r>
  </si>
  <si>
    <r>
      <t>C.-</t>
    </r>
    <r>
      <rPr>
        <sz val="10"/>
        <color indexed="8"/>
        <rFont val="Arial Narrow"/>
        <family val="2"/>
      </rPr>
      <t xml:space="preserve">   Los datos requeridos en el Anexo 2, deberán ser registrados sin variantes, abreviaturas, ni omisiones parciales o totales. </t>
    </r>
  </si>
  <si>
    <t>Anotar con letra el mes inicial del ejercicio fiscal;</t>
  </si>
  <si>
    <t>Anotar con letra el mes final del ejercicio fiscal;</t>
  </si>
  <si>
    <t>Marcar el status en que se encuentra la obra a la fecha de presentacion del presente Anexo 2, pudiendo ser " terminada" o "en proceso";</t>
  </si>
  <si>
    <t>DIAZ COLIN GABRIELA</t>
  </si>
  <si>
    <t>ARQ. JOSE LUGO RODRIGUEZ</t>
  </si>
  <si>
    <t>C. ROSENDO LUNA COLECTOR</t>
  </si>
  <si>
    <t>JUNGAPEO, MICH.</t>
  </si>
  <si>
    <t>REMUNERACIONES AL PERSONAL DE CARACTER TRANSITORIO A CP.</t>
  </si>
  <si>
    <t>2111-002</t>
  </si>
  <si>
    <t>2112-001-00007</t>
  </si>
  <si>
    <t>JOVANY ORIZABA OROZCO</t>
  </si>
  <si>
    <t>2112-001-00106</t>
  </si>
  <si>
    <t>2112-001-00107</t>
  </si>
  <si>
    <t>2112-001-00108</t>
  </si>
  <si>
    <t>CATALINA MONTEAGUDO RANGEL</t>
  </si>
  <si>
    <t>2112-001-00037</t>
  </si>
  <si>
    <t>MARIA DEL CARMEN SANCHEZ PALACIOS</t>
  </si>
  <si>
    <t>2112-001-00105</t>
  </si>
  <si>
    <t>PAGO DE LISTAS DE RAYA</t>
  </si>
  <si>
    <t>2111-003</t>
  </si>
  <si>
    <t>12352-612-61202-0033</t>
  </si>
  <si>
    <t>REHABILITACION DE PREESCOLAR LA CUESTA COLORADA</t>
  </si>
  <si>
    <t>PAVIMENTACION DE CALLES DE HUANGUITIO</t>
  </si>
  <si>
    <t>12354-001-00005-0037</t>
  </si>
  <si>
    <t>LABINGCO S.A. DE C.V.</t>
  </si>
  <si>
    <t>B.JOSE LUIS MARTINEZ MARIN</t>
  </si>
  <si>
    <t>12354-001-00005-0038</t>
  </si>
  <si>
    <t>PAVIMENTACION DE CALLES EN LA FLORIDA</t>
  </si>
  <si>
    <t>PAVIMENTACION DE CALLES EN LAS ANONAS</t>
  </si>
  <si>
    <t>12354-001-00005-0039</t>
  </si>
  <si>
    <t xml:space="preserve"> FACT-35</t>
  </si>
  <si>
    <t>FACT-1608</t>
  </si>
  <si>
    <t>FACT-1610</t>
  </si>
  <si>
    <t>SUMINISTRO Y COLOCACION DE CANCELERIA DE ALUMINIO NATURAL DE 2" CON VIDRIO CLARO DE 6mm Y PROTECCIÓN DE HERRERIA</t>
  </si>
  <si>
    <t>A 187</t>
  </si>
  <si>
    <t>SERVICIO</t>
  </si>
  <si>
    <t>0046</t>
  </si>
  <si>
    <t>A 193</t>
  </si>
  <si>
    <t>165</t>
  </si>
  <si>
    <t>SUMINISTRO DE TABIQUE ROJO  RECOCIDO DE 6 X 12 X 23 CMS</t>
  </si>
  <si>
    <t>PZA</t>
  </si>
  <si>
    <t>SUMINISTRO DE CEMENTO GRIS NORMAL; MARCA TOLTECA</t>
  </si>
  <si>
    <t>TON</t>
  </si>
  <si>
    <t>SUMINISTRO DE PINTURA VINIMEX 700 VINIL ACRILICA DE LUJO PARA INT. Y EXT. 19 LTS BLANCO</t>
  </si>
  <si>
    <t>CUB</t>
  </si>
  <si>
    <t>SUMINISTRO DE LAMPARAS FLUORECENTES</t>
  </si>
  <si>
    <t xml:space="preserve">SUMINISTRO DE LOSETA DE 33.5 X 33.5 CMS MARCA INTERCERAMIC </t>
  </si>
  <si>
    <t>M2</t>
  </si>
  <si>
    <t>2112-001-00109</t>
  </si>
  <si>
    <t>2112-001-00110</t>
  </si>
  <si>
    <t>2112-001-00111</t>
  </si>
  <si>
    <t>SUMINISTRO DE ACITRON DE IMPERMEABLE ROJO 3 AÑOS CUB. 19 LTS.</t>
  </si>
  <si>
    <t>SUMINISTRO DE ARENA CAMION 6M3</t>
  </si>
  <si>
    <t>M3</t>
  </si>
  <si>
    <t>SUMINISTRO DE MORTERO TOLTECA</t>
  </si>
  <si>
    <t>SUMINISTRO DE CABLE 10</t>
  </si>
  <si>
    <t>ML</t>
  </si>
  <si>
    <t>SUMINISTRO DE PEGAPISO ADHESIVO EN SACO 20 KG</t>
  </si>
  <si>
    <t>BULTO</t>
  </si>
  <si>
    <t>SUMINISTRO  DE INTERRUPTOR TERMOMAGNETICO</t>
  </si>
  <si>
    <t>SUMINISTRO DE CABLE CALIBRE 12</t>
  </si>
  <si>
    <t>ROLLO</t>
  </si>
  <si>
    <t xml:space="preserve">SUMINISTRO DE CAJA TOMA CORRIENTE </t>
  </si>
  <si>
    <t>SUMINISTRO DE PLACAS COLOR BLANCO</t>
  </si>
  <si>
    <t>SUMINISTRO DE JUNTEADOR EN POLVO BASE CEMENTO BULTO DE 10 KG.</t>
  </si>
  <si>
    <t>SUMINISTRO DE GRAVA DE 3/4" (19mm) EN CAMIÓN DE 6 M3</t>
  </si>
  <si>
    <t xml:space="preserve">SUMINISTRO DE CABLE DE COBRE DESNUDO CAL. 14 ROLLO DE 100 mt. </t>
  </si>
  <si>
    <t>KG</t>
  </si>
  <si>
    <t>SUMINISTRO DE INTERRUPTOR SENCILLO</t>
  </si>
  <si>
    <t>SUMINISTRO DE CENTRO DE CARGA DE 2 POLOS</t>
  </si>
  <si>
    <t>SUMINISTRO DE POLIFLEX NARANJA DE 1/2" PARA USO ELECTRICO EN ROLLO DE 100 mts.</t>
  </si>
  <si>
    <t>SUMINISTRO DE POLIFLEX NARANJA DE 3/4" PARA USO ELECTRICO EN ROLLO DE 100 mts.</t>
  </si>
  <si>
    <t>SUMINISTRO DE SOPORTE</t>
  </si>
  <si>
    <t>SUMINISTRO DE PIJA ESTRUCTURAL DE 1/4" X 1 1/2"</t>
  </si>
  <si>
    <t>SUMINISTRO DE MODULO CIEGO</t>
  </si>
  <si>
    <t>SUMINISTRO DE TAQUETES DE FIBRA DE 1/4"</t>
  </si>
  <si>
    <t>2112-001-00112</t>
  </si>
  <si>
    <t>2112-001-00113</t>
  </si>
  <si>
    <t>2112-001-00114</t>
  </si>
  <si>
    <t>2112-001-00115</t>
  </si>
  <si>
    <t>2112-001-00116</t>
  </si>
  <si>
    <t>2112-001-00117</t>
  </si>
  <si>
    <t>2112-001-00118</t>
  </si>
  <si>
    <t>2112-001-00119</t>
  </si>
  <si>
    <t>2112-001-00120</t>
  </si>
  <si>
    <t>2112-001-00121</t>
  </si>
  <si>
    <t>2112-001-00122</t>
  </si>
  <si>
    <t>2112-001-00123</t>
  </si>
  <si>
    <t>0040</t>
  </si>
  <si>
    <t>0026</t>
  </si>
  <si>
    <t>0022</t>
  </si>
  <si>
    <t>155</t>
  </si>
  <si>
    <t>0013</t>
  </si>
  <si>
    <t>0007</t>
  </si>
  <si>
    <t>0019</t>
  </si>
  <si>
    <t>0024</t>
  </si>
  <si>
    <t>0030</t>
  </si>
  <si>
    <t>0043</t>
  </si>
  <si>
    <t>0048</t>
  </si>
  <si>
    <t>CEMENTO GRIS 50 KG</t>
  </si>
  <si>
    <t>MORTERO 50 KG</t>
  </si>
  <si>
    <t>8444151</t>
  </si>
  <si>
    <t>38</t>
  </si>
  <si>
    <t>RESISTENCIA DE NUCLEOS DE CONCRETO</t>
  </si>
  <si>
    <t>37</t>
  </si>
  <si>
    <t>A1512</t>
  </si>
  <si>
    <t>6646717</t>
  </si>
  <si>
    <t>4171298</t>
  </si>
  <si>
    <t>FACT-38</t>
  </si>
  <si>
    <t>CEMENTO PARA LA OBRA PAVIMENTACION DE CALLES EN LA FLORIDA</t>
  </si>
  <si>
    <t xml:space="preserve">MUESTREO DE BANCO DE MATERIALES PARA DISEÑO, PRUEBAS DE DOSIFICACIÓN PARA CONCRETO F'C 100, 150, 200, 250. </t>
  </si>
  <si>
    <t>4577783</t>
  </si>
  <si>
    <t>CEMENTO PARA LA OBRA "PAVIMENTACION DE CALLES EN LAS ANONAS"</t>
  </si>
  <si>
    <t>A1513</t>
  </si>
  <si>
    <t>6646719</t>
  </si>
  <si>
    <t>TUBO ALCANTARILLADO 8"</t>
  </si>
  <si>
    <t>A1514</t>
  </si>
  <si>
    <t>MUESTREO DE BANCOS DE MATERIALES PARA DISEÑO, PRUEBAS DE DOSIFICACION PARA CONCRETO F'C 100, 150, 200, 250</t>
  </si>
  <si>
    <t>36</t>
  </si>
  <si>
    <t>35</t>
  </si>
  <si>
    <t>EXTRACCIÓN Y RESISTENCIA DE NUCLEOS DE CONCRETO</t>
  </si>
  <si>
    <t>ESPIRAL 85W E 39 PHIL</t>
  </si>
  <si>
    <t>L.C. LAURA SALAS ARCOS</t>
  </si>
  <si>
    <t>6646736</t>
  </si>
  <si>
    <t>A1518</t>
  </si>
  <si>
    <t>A1519</t>
  </si>
  <si>
    <t>BALASTRO SODIO 100W 127/220</t>
  </si>
  <si>
    <t>NAV E 100W 55V 39 BF75 SODIO</t>
  </si>
  <si>
    <t>FOTOCELDA 120-240V ARGOS</t>
  </si>
  <si>
    <t>FOCO BALA 60W ILV</t>
  </si>
  <si>
    <t>CORDON DUPLEX FLEXIBLE SPT</t>
  </si>
  <si>
    <t>IUSA CABLE DE ALUMINIO 1+1</t>
  </si>
  <si>
    <t>BALASTRO A. METALICO 175W</t>
  </si>
  <si>
    <t>ADITIVO METALICO 175 W</t>
  </si>
  <si>
    <t>CINTA AISLAR NITTO</t>
  </si>
  <si>
    <t>SOQUET MOGUL</t>
  </si>
  <si>
    <t>PINZAS PELACABLE</t>
  </si>
  <si>
    <t>CAPUCHON ROSCABLE NARANJA</t>
  </si>
  <si>
    <t>BOLSA</t>
  </si>
  <si>
    <t>LENTE DE SEGURIDAD</t>
  </si>
  <si>
    <t>12354-614-61403-0054</t>
  </si>
  <si>
    <t>REHABILITACION DE ALUMBRADO PUBLICO</t>
  </si>
  <si>
    <t>A1491</t>
  </si>
  <si>
    <t>BLASTRO SODIO 100W 127/220</t>
  </si>
  <si>
    <t>LUMINARIO SUBURBANO</t>
  </si>
  <si>
    <t>BRAZO ESTANDAR DE 1.20 MTS</t>
  </si>
  <si>
    <t>SET 5 FOCOS 8.5W OSRAM 6500</t>
  </si>
  <si>
    <t>TALADRO DE PERCUSIÓN 5/8</t>
  </si>
  <si>
    <t>ESMERILAADOR MAKITA 4 1/2"</t>
  </si>
  <si>
    <t>CABLE #10</t>
  </si>
  <si>
    <t>ESCALERA DE ALUMINIO DE TIJERA</t>
  </si>
  <si>
    <t>STEREN MULTIMETRO</t>
  </si>
  <si>
    <t>MARTILLO DE UÑA</t>
  </si>
  <si>
    <t>NAV E 1000W 55V 39 BF75 SODIO</t>
  </si>
  <si>
    <t xml:space="preserve">BASE P/ FOTOCELDA </t>
  </si>
  <si>
    <t>CABLE #12</t>
  </si>
  <si>
    <t>TUBOS</t>
  </si>
  <si>
    <t>TUBO ALCANTARILLADO</t>
  </si>
  <si>
    <t>CEMENTO PARA LA OBRA "REHABILITACION DEL CANAL DE LA MORA"</t>
  </si>
  <si>
    <t>12356-001-00003-0064</t>
  </si>
  <si>
    <t>REHABILITACION DE CANALES DE RIEGO, LA MORA</t>
  </si>
  <si>
    <t>12356-001-00003-0066</t>
  </si>
  <si>
    <t>REHABILITACION DE CANALES DE RIEGO, AGUA SALADA</t>
  </si>
  <si>
    <t>A1510</t>
  </si>
  <si>
    <t>CEMENTO PARA LA OBRA "REHABILITACION DEL CANAL DE AGUA SALADA"</t>
  </si>
  <si>
    <t>12352-612-61202-0068</t>
  </si>
  <si>
    <t>CONSTRUCCION DE BARDA PERIMETRAL ESCUELA PRIMARIA MIGUEL HIDALGO, CERRITO DEL MUERTO</t>
  </si>
  <si>
    <t>0004</t>
  </si>
  <si>
    <t>0009</t>
  </si>
  <si>
    <t>0020</t>
  </si>
  <si>
    <t>0025</t>
  </si>
  <si>
    <t>0029</t>
  </si>
  <si>
    <t>0044</t>
  </si>
  <si>
    <t>0050</t>
  </si>
  <si>
    <t>BULTOS</t>
  </si>
  <si>
    <t>ESMERILADOR 4 1/2" ANGULAR</t>
  </si>
  <si>
    <t>ARMEX 10 X 25</t>
  </si>
  <si>
    <t>ARMEX 10 X 10</t>
  </si>
  <si>
    <t>AFIX 390 SELLADOR 19 LTS</t>
  </si>
  <si>
    <t>TUBO PVC 4"</t>
  </si>
  <si>
    <t>AFIX 390 SELLADOR 380 4LTS</t>
  </si>
  <si>
    <t>CODO PVC 4"</t>
  </si>
  <si>
    <t>ALAMBRE RECOCIDO</t>
  </si>
  <si>
    <t>CAL</t>
  </si>
  <si>
    <t>DISCO DIAMANTE 7"</t>
  </si>
  <si>
    <t>DISCO DIAMANTE 4 1/2"</t>
  </si>
  <si>
    <t>TUBO PVC 3"</t>
  </si>
  <si>
    <t>CLAVO P/C 2 1/2"</t>
  </si>
  <si>
    <t>12352-001-00002-0073</t>
  </si>
  <si>
    <t>MEJORAMIENTO DE BARDA PERIMETRAL ESC. PRIMARIA JAIME TORRES BODET</t>
  </si>
  <si>
    <t>1383JN</t>
  </si>
  <si>
    <t>0039</t>
  </si>
  <si>
    <t>LTR</t>
  </si>
  <si>
    <t>(GAL) FLASH COAT BLANCO</t>
  </si>
  <si>
    <t>(GAL) FLASH COAT NEGRO</t>
  </si>
  <si>
    <t>(GAL) TINNER DE 4 LTS</t>
  </si>
  <si>
    <t>(CUB) PRO 1000 VIVID B40200700</t>
  </si>
  <si>
    <t>(GAL) ME 70 BLANCO</t>
  </si>
  <si>
    <t>(CUB) PRACTIKA PINT VIN ACRIL MATE V1</t>
  </si>
  <si>
    <t>(GAL) PRO 1000 PLUS VIVID B4</t>
  </si>
  <si>
    <t>ANEXO 2: RELACIÓN DE GASTOS REALIZADOS EN OBRAS EJECUTADAS POR ADMINISTRACIÓN DIRECTA 2019</t>
  </si>
  <si>
    <t>BIOL.JOSE LUIS MARTINEZ MARIN</t>
  </si>
  <si>
    <t>BIOL. JOSE LUIS MARTINEZ MARIN</t>
  </si>
  <si>
    <t>REHABILITACION DE CAMINO RURAL TRAMO HUANGUITIO</t>
  </si>
  <si>
    <t>12355-001-00003-0001</t>
  </si>
  <si>
    <t>445</t>
  </si>
  <si>
    <t>FACT-32</t>
  </si>
  <si>
    <t>RENTA DE CAMIONES DE 14 M3 INCLUYE: OPERACIÓN, COMBUSTIBLE, LUBRICANTES, Y REFACCIONES MENORES, REFERENTE AL CONTRATO MJM/047/DOP/AR/001/2018</t>
  </si>
  <si>
    <t xml:space="preserve"> FACT-33</t>
  </si>
  <si>
    <t>RENTA DE CAMIONES DE 7 M3 INCLUYE: OPERACIÓN, COMBUSTIBLE, LUBRICANTES, Y REFACCIONES MENORES, REFERENTE AL CONTRATO MJM/047/DOP/AR/001/2019</t>
  </si>
  <si>
    <t>5407045</t>
  </si>
  <si>
    <t xml:space="preserve"> OBRA 01 REHABILITACION DE CAMINO RURAL TRAMO HUANGUITIO</t>
  </si>
  <si>
    <t xml:space="preserve">REHABILITACION DE CAMINO RURAL TRAMO PUERTO ITZIAPO-MESA DEL CAMPO
</t>
  </si>
  <si>
    <t>12355-001-00003-0002</t>
  </si>
  <si>
    <t>6931648</t>
  </si>
  <si>
    <t>2112-001-00359</t>
  </si>
  <si>
    <t>SERVICIO XUNGAPETY S.A DE C.V.</t>
  </si>
  <si>
    <t>CONSUMO DE COMBUSTIBLE DEL 1 AL 14 DE FEBRERO DEL 2019</t>
  </si>
  <si>
    <t>6931641</t>
  </si>
  <si>
    <t>CONSUMO DE COMBUSTIBLE DEL 1 5 AL 31 DE ENERO DEL 2019</t>
  </si>
  <si>
    <t xml:space="preserve">SERVICIO </t>
  </si>
  <si>
    <t>REHABILITACIÓN DE ESCUELA PRIMARIA, LA COLONIA</t>
  </si>
  <si>
    <t>12352-612-61202-0028</t>
  </si>
  <si>
    <t>0001</t>
  </si>
  <si>
    <t xml:space="preserve">1345 JN </t>
  </si>
  <si>
    <t>(CUB) VINIMEX VIVID B1</t>
  </si>
  <si>
    <t>(CUB) PRO 1000 PLUS VIVID B1</t>
  </si>
  <si>
    <t>(CUB) PRO 1000 PLUS VIVID B2</t>
  </si>
  <si>
    <t>(CUB) VINIMEX VIVID B5</t>
  </si>
  <si>
    <t>(CUB) PRACTIKA PINT VIN ACRIL MATE BLANCO</t>
  </si>
  <si>
    <t>(CUB) DUREX MASTER VIVID B1</t>
  </si>
  <si>
    <t xml:space="preserve">(CUB) ME 70 BLANCO </t>
  </si>
  <si>
    <t>(GAL) REAL FLEX EXTREMA HUMEDAD V5</t>
  </si>
  <si>
    <t>(PIE) COMEX BROCHA CLASICA 2</t>
  </si>
  <si>
    <t>(PIE) EXTENSION ITALIANA 3 M</t>
  </si>
  <si>
    <t>(PIE) RODILLO EXTRARUGOSO COMEX</t>
  </si>
  <si>
    <t xml:space="preserve">(PIE) ÉXITO MANERAL P/RODILLO 9 ESTANDAR </t>
  </si>
  <si>
    <t>(CUB) VINIMEX VIVID B2</t>
  </si>
  <si>
    <t>0003</t>
  </si>
  <si>
    <t>1346 JN</t>
  </si>
  <si>
    <t>11</t>
  </si>
  <si>
    <t>SUMINSTRO Y COLOCACIÓN DE CANCELERIA DE ALUMINIO CON VIDRIO CLARO DE 6 MM Y PROTECCIONES DE HERRERIA</t>
  </si>
  <si>
    <t xml:space="preserve">CONSTRUCCION DE BARDA PERIMETRAL DEL PREESCOLAR LOS SOLARES
</t>
  </si>
  <si>
    <t>12352-001-00002-0032</t>
  </si>
  <si>
    <t>0031</t>
  </si>
  <si>
    <t>0045</t>
  </si>
  <si>
    <t>0047</t>
  </si>
  <si>
    <t>REHABILITACION DE CAMINO JUNGAPEO-CUATRO OJOS</t>
  </si>
  <si>
    <t>12355-001-00003-0056</t>
  </si>
  <si>
    <t>0011</t>
  </si>
  <si>
    <t xml:space="preserve">PAGO DE LISTAS DE RAYA </t>
  </si>
  <si>
    <t>0015</t>
  </si>
  <si>
    <t>7573140</t>
  </si>
  <si>
    <t>2112-001-00085</t>
  </si>
  <si>
    <t>AMARETI CONSTRUCCIONES S.A. DE C.V</t>
  </si>
  <si>
    <t>SUMINISTRO DE CAPA ASFALTICA EN CALIENTE EN TRAMO JUNGAPEO - CUATRO OJOS</t>
  </si>
  <si>
    <t>3574662</t>
  </si>
  <si>
    <t>EMULSION ASFALTICA RR_2KC A 60 TRAMO JUNGAPEO - CUATRO OJOS</t>
  </si>
  <si>
    <t>REHABILITACION DE CAMINO JUNGAPEO-DESVIACION-MORA "SEÑALAMIENTOS"</t>
  </si>
  <si>
    <t>12354-001-00005-0060</t>
  </si>
  <si>
    <t>0005</t>
  </si>
  <si>
    <t>0008</t>
  </si>
  <si>
    <t>0017</t>
  </si>
  <si>
    <t>0028</t>
  </si>
  <si>
    <t>0042</t>
  </si>
  <si>
    <t>0049</t>
  </si>
  <si>
    <t>6646731</t>
  </si>
  <si>
    <t>A 1517</t>
  </si>
  <si>
    <t>GABRIELA DIAZ COLIN</t>
  </si>
  <si>
    <t>THINNER STD</t>
  </si>
  <si>
    <t>RODILLO FELPA 9"</t>
  </si>
  <si>
    <t>PZAS</t>
  </si>
  <si>
    <t>RODILLO FELPA 7"</t>
  </si>
  <si>
    <t xml:space="preserve">CHALECO REFLEJANTE </t>
  </si>
  <si>
    <t xml:space="preserve">BANDEROLA VIAL NARANJA </t>
  </si>
  <si>
    <t>BROCHA 5"</t>
  </si>
  <si>
    <t>BROCHA 4"</t>
  </si>
  <si>
    <t>RODILLO DE FELPA 4"</t>
  </si>
  <si>
    <t>PINTURA EN AEROSOL NEGRO</t>
  </si>
  <si>
    <t>0002</t>
  </si>
  <si>
    <t>1344 JN</t>
  </si>
  <si>
    <t xml:space="preserve">CATALINA MONTEAGUDO RANGEL </t>
  </si>
  <si>
    <t>(PIE) CUNA DE ACERO DOBLE</t>
  </si>
  <si>
    <t xml:space="preserve">(LIT) COMEX THINNER ESTANDAR CON ENVASE </t>
  </si>
  <si>
    <t>(GAL) TINNER DE 4LTR</t>
  </si>
  <si>
    <t>(CUB) ESTOPA BLANCO, 500</t>
  </si>
  <si>
    <t>(PIE) BROCHA DE 5"</t>
  </si>
  <si>
    <t>(PIE) COMEX BROCHA BASICA 4"</t>
  </si>
  <si>
    <t>2112-001-00084</t>
  </si>
  <si>
    <t>INDUSTRIAL DE PINTURAS VOLTON S.A. DE C.V.</t>
  </si>
  <si>
    <t>TAMBO 200 L. PINTURA TRAFICO AMARILLO SCT</t>
  </si>
  <si>
    <t>TAMBO 200 L. PINTURA TRAFICO BLANCO SCT</t>
  </si>
  <si>
    <t>REHABILITACION DE CANALES DE RIEGO, LA FLORIDA</t>
  </si>
  <si>
    <t>12356-001-00003-0065</t>
  </si>
  <si>
    <t>6646740</t>
  </si>
  <si>
    <t>A 1511</t>
  </si>
  <si>
    <t>MEJORAMIENTO DE ESCUELA PRIMARIA EN AGUA SALADA</t>
  </si>
  <si>
    <t>12352-612-61202-0067</t>
  </si>
  <si>
    <t>0012</t>
  </si>
  <si>
    <t>0014</t>
  </si>
  <si>
    <t>0021</t>
  </si>
  <si>
    <t>0027</t>
  </si>
  <si>
    <t>0033</t>
  </si>
  <si>
    <t>0041</t>
  </si>
  <si>
    <t>1382 JN</t>
  </si>
  <si>
    <t>(PIE) RODILLO COMEX</t>
  </si>
  <si>
    <t>(PIE) COMEX BROCHA BASICA 6</t>
  </si>
  <si>
    <t>(PIE) COMEX BROCHA BASICA 4</t>
  </si>
  <si>
    <t>(PIE) COMEX BROCHA BASICA 2</t>
  </si>
  <si>
    <t>(CUB) PLASTIPR</t>
  </si>
  <si>
    <t xml:space="preserve">(CUB) VINIMEX V </t>
  </si>
  <si>
    <t>(CUB) PRO 1000</t>
  </si>
  <si>
    <t>(CUB) DUREX BLANCO</t>
  </si>
  <si>
    <t>(CUB) PRO-1000 AMARILLO</t>
  </si>
  <si>
    <t>(CUB) VINIMEX V</t>
  </si>
  <si>
    <t xml:space="preserve">(PIE) COMEX BROCHA BASICA 4 </t>
  </si>
  <si>
    <t>(CUB) PRO-1000 NARANJA</t>
  </si>
  <si>
    <t>(CUB) PRACTIKA ACRIL MATE V1</t>
  </si>
  <si>
    <t>52</t>
  </si>
  <si>
    <t>A 180</t>
  </si>
  <si>
    <t>SUMINISTRO Y COLOCACIÓN DE 35 VIDROS FILTRASOL 6 MM</t>
  </si>
  <si>
    <t xml:space="preserve">M2  </t>
  </si>
  <si>
    <t>69</t>
  </si>
  <si>
    <t>A182</t>
  </si>
  <si>
    <t>SUMINISTRO DE 10 CUBETAS DE PINTURA ESMALTE</t>
  </si>
  <si>
    <t>68</t>
  </si>
  <si>
    <t>A181</t>
  </si>
  <si>
    <t>SUMINISTRO Y COLOCACIÓN DE 2 PROTECCIONES DE HERRERIA PARA PUERTAS</t>
  </si>
  <si>
    <t>MEJORAMIENTO DE ESCUELA CEMSAD EL PUERTO DE JUNGAPEO</t>
  </si>
  <si>
    <t>12352-001-00002-0069</t>
  </si>
  <si>
    <t>5799371</t>
  </si>
  <si>
    <t>TAMBO 200 L. IMPERMEABILIZANTE PLUS ROJO</t>
  </si>
  <si>
    <t xml:space="preserve">REHABILITACION DE CAMINO RURAL TRAMO CUARO OJOS-ARENAL SUERTES
</t>
  </si>
  <si>
    <t>12355-001-00003-0007</t>
  </si>
  <si>
    <t xml:space="preserve"> ARRENDAMIENTO CAMION VOLTEO Y RETROEXCAVADORA OBRA 07 REHAB. CAMINO</t>
  </si>
  <si>
    <t>SALVADOR VARGAS LOPEZ</t>
  </si>
  <si>
    <t>FACT-DE1C</t>
  </si>
  <si>
    <t xml:space="preserve">REHABILITACION DE CAMINO RURAL TRAMO TENENCIA LAZARO CARDENAS
</t>
  </si>
  <si>
    <t>12355-001-00003-0008</t>
  </si>
  <si>
    <t>ARRENDAMIENTO VOLTEO Y RETROEXCAVADORA, OBRA 8 REHAB. CAMINO RURAL</t>
  </si>
  <si>
    <t>FACT-0D0C</t>
  </si>
  <si>
    <t xml:space="preserve">REHABILITACION DE CAMINO RURAL TRAMO "LA FLORIDA"
</t>
  </si>
  <si>
    <t>12355-001-00003-0014</t>
  </si>
  <si>
    <t>PAGO DE LISTA DE RAYA</t>
  </si>
  <si>
    <t xml:space="preserve">REHABILITACION DE CAMINO RURAL TRAMO "LA MORA"
</t>
  </si>
  <si>
    <t>12355-001-00003-0015</t>
  </si>
  <si>
    <t>91147</t>
  </si>
  <si>
    <t>FACT-76</t>
  </si>
  <si>
    <t xml:space="preserve"> 87311</t>
  </si>
  <si>
    <t>FACT-5892</t>
  </si>
  <si>
    <t>COMBUSTIBLE PARA OBRA 15 REHAB. DE CAMINO RURAL TRAMO LA MORA</t>
  </si>
  <si>
    <t>ARRENDAMIETNO DE MAQUINARIA PARA OBRA 15 REHAB. DE CAMINO RURAL TRAMO LA MORA</t>
  </si>
  <si>
    <t xml:space="preserve">REHABILITACION DE CAMINO RURAL TRAMO LA TINAJA
</t>
  </si>
  <si>
    <t>12355-001-00003-0018</t>
  </si>
  <si>
    <t>78954</t>
  </si>
  <si>
    <t xml:space="preserve"> FACT-68</t>
  </si>
  <si>
    <t>ARRENDAMIETNO DE MAQUINARIA PARA OBRA 18 REHABILITACION DE CAMINO RURAL TRAMO LA TINAJA</t>
  </si>
  <si>
    <t>91146</t>
  </si>
  <si>
    <t>FACT-74</t>
  </si>
  <si>
    <t>REHABILITACION DE DESAYUNADOR LA LAJA</t>
  </si>
  <si>
    <t>12352-001-00002-0023</t>
  </si>
  <si>
    <t>0058</t>
  </si>
  <si>
    <t>0068</t>
  </si>
  <si>
    <t>0063</t>
  </si>
  <si>
    <t>0074</t>
  </si>
  <si>
    <t>0077</t>
  </si>
  <si>
    <t>0091</t>
  </si>
  <si>
    <t>0097</t>
  </si>
  <si>
    <t>0103</t>
  </si>
  <si>
    <t>0107</t>
  </si>
  <si>
    <t>0115</t>
  </si>
  <si>
    <t>0144</t>
  </si>
  <si>
    <t>93964</t>
  </si>
  <si>
    <t>0083</t>
  </si>
  <si>
    <t>ACEROS Y CEMENTOS  SALINAS SA DE CV</t>
  </si>
  <si>
    <t>2112-001-00073</t>
  </si>
  <si>
    <t>FACT-1549</t>
  </si>
  <si>
    <t>FACT-13251</t>
  </si>
  <si>
    <t>FACT-211</t>
  </si>
  <si>
    <t>0139</t>
  </si>
  <si>
    <t>0126</t>
  </si>
  <si>
    <t>FACT-1C8B</t>
  </si>
  <si>
    <t>FACT-084</t>
  </si>
  <si>
    <t>2112-001-00733</t>
  </si>
  <si>
    <t>FORTUNATO GARCIA MONDRAGON</t>
  </si>
  <si>
    <t>REHABILITACION DE ESCUELA PRIMARIA EL "PUERTO DE JUNGAPEO"</t>
  </si>
  <si>
    <t>12352-001-00002-0027</t>
  </si>
  <si>
    <t>0102</t>
  </si>
  <si>
    <t>0113</t>
  </si>
  <si>
    <t>0117</t>
  </si>
  <si>
    <t>0142</t>
  </si>
  <si>
    <t>39068</t>
  </si>
  <si>
    <t>FACT-23648</t>
  </si>
  <si>
    <t>0128</t>
  </si>
  <si>
    <t>FACT-273D</t>
  </si>
  <si>
    <t>0061</t>
  </si>
  <si>
    <t>0062</t>
  </si>
  <si>
    <t>0108</t>
  </si>
  <si>
    <t>0121</t>
  </si>
  <si>
    <t>CLAVOS DE 2 1/2"</t>
  </si>
  <si>
    <t>BTOS</t>
  </si>
  <si>
    <t>EXTENSION ELECTRICA DE 30 MTS</t>
  </si>
  <si>
    <t xml:space="preserve">DISCOS DE DIAMANTE 4 1/2" </t>
  </si>
  <si>
    <t>TECHADO EN AREA DE IMPARTICION FISICA EN "PRIMARIA EL ALEMAN"</t>
  </si>
  <si>
    <t>12352-001-00002-0030</t>
  </si>
  <si>
    <t>0096</t>
  </si>
  <si>
    <t>0105</t>
  </si>
  <si>
    <t>0111</t>
  </si>
  <si>
    <t>0120</t>
  </si>
  <si>
    <t>0147</t>
  </si>
  <si>
    <t>ENRIQUE SALAZAR SUAREZ</t>
  </si>
  <si>
    <t>305</t>
  </si>
  <si>
    <t>FACT-4944</t>
  </si>
  <si>
    <t>FRANCISCO AGUILAR CAZARES</t>
  </si>
  <si>
    <t>73701</t>
  </si>
  <si>
    <t>FACT-20681</t>
  </si>
  <si>
    <t>IGNACIO FARFAN ESPINOZA</t>
  </si>
  <si>
    <t>67622</t>
  </si>
  <si>
    <t>FACT-12882</t>
  </si>
  <si>
    <t>38723</t>
  </si>
  <si>
    <t>FACT-190</t>
  </si>
  <si>
    <t>0127</t>
  </si>
  <si>
    <t xml:space="preserve"> FACT-0DAA</t>
  </si>
  <si>
    <t>0053</t>
  </si>
  <si>
    <t>0059</t>
  </si>
  <si>
    <t>0070</t>
  </si>
  <si>
    <t>0064</t>
  </si>
  <si>
    <t>0073</t>
  </si>
  <si>
    <t>0081</t>
  </si>
  <si>
    <t>0090</t>
  </si>
  <si>
    <t>0095</t>
  </si>
  <si>
    <t>FACT-1536</t>
  </si>
  <si>
    <t>VARILLA 3/8</t>
  </si>
  <si>
    <t>ALAMBRON (ANILLOS)</t>
  </si>
  <si>
    <t>VARILLA 1/2"</t>
  </si>
  <si>
    <t>CLAVO 2 1/2"</t>
  </si>
  <si>
    <t>0082</t>
  </si>
  <si>
    <t>FACT-13254</t>
  </si>
  <si>
    <t>FACT-6EC</t>
  </si>
  <si>
    <t>0130</t>
  </si>
  <si>
    <t>JUAN GONZALEZ DUARTE</t>
  </si>
  <si>
    <t xml:space="preserve"> FACT-8521</t>
  </si>
  <si>
    <t>65148</t>
  </si>
  <si>
    <t>191</t>
  </si>
  <si>
    <t>FACT-197</t>
  </si>
  <si>
    <t xml:space="preserve"> FACT-78</t>
  </si>
  <si>
    <t>01/072019</t>
  </si>
  <si>
    <t>BLOCK DE CONCRETO</t>
  </si>
  <si>
    <t>REHABILITACION DE ESCUELA PRIMARIO FCO. I MADERO DE JUNGAPEO</t>
  </si>
  <si>
    <t>12352-001-00002-0036</t>
  </si>
  <si>
    <t>39072</t>
  </si>
  <si>
    <t>FACT-23652</t>
  </si>
  <si>
    <t>0052</t>
  </si>
  <si>
    <t>0056</t>
  </si>
  <si>
    <t>0069</t>
  </si>
  <si>
    <t>0066</t>
  </si>
  <si>
    <t>0072</t>
  </si>
  <si>
    <t>0080</t>
  </si>
  <si>
    <t>0086</t>
  </si>
  <si>
    <t>0094</t>
  </si>
  <si>
    <t xml:space="preserve"> FACT-1546</t>
  </si>
  <si>
    <t>ACELERANTE P/CONCRETO 19 LT</t>
  </si>
  <si>
    <t>0132</t>
  </si>
  <si>
    <t xml:space="preserve"> FACT-4BE</t>
  </si>
  <si>
    <t>0124</t>
  </si>
  <si>
    <t>FACT-BC0</t>
  </si>
  <si>
    <t>93969</t>
  </si>
  <si>
    <t>FACT-1545</t>
  </si>
  <si>
    <t>0129</t>
  </si>
  <si>
    <t>FACT-272</t>
  </si>
  <si>
    <t>21/06/219</t>
  </si>
  <si>
    <t>93972</t>
  </si>
  <si>
    <t>FACT-1543</t>
  </si>
  <si>
    <t>0054</t>
  </si>
  <si>
    <t>FACT-781F</t>
  </si>
  <si>
    <t>0152</t>
  </si>
  <si>
    <t>FACT-A00B</t>
  </si>
  <si>
    <t>PAVIMENTACION DE CALLES CON CONCRETO HIDRAULICO "LA GARITA"</t>
  </si>
  <si>
    <t>12354-001-00005-0045</t>
  </si>
  <si>
    <t>0101</t>
  </si>
  <si>
    <t>0110</t>
  </si>
  <si>
    <t>0118</t>
  </si>
  <si>
    <t>0141</t>
  </si>
  <si>
    <t>0151</t>
  </si>
  <si>
    <t>FACT-919E</t>
  </si>
  <si>
    <t>0122</t>
  </si>
  <si>
    <t>FACT-B09</t>
  </si>
  <si>
    <t>0123</t>
  </si>
  <si>
    <t xml:space="preserve"> FACT-BF2</t>
  </si>
  <si>
    <t xml:space="preserve">CONSTRUCCION DE SISTEMA DE DRENAJE Y ALCANTARILLADO HUNGUITIO
</t>
  </si>
  <si>
    <t>12353-001-00006-0047</t>
  </si>
  <si>
    <t>39872</t>
  </si>
  <si>
    <t>FACT-731</t>
  </si>
  <si>
    <t>2112-001-00622</t>
  </si>
  <si>
    <t>CARMEN CENTENO MONTES</t>
  </si>
  <si>
    <t xml:space="preserve">CONSTRUCCION LINEA DE CONDUCCION AGUA POTABLE "EL SAUS"
</t>
  </si>
  <si>
    <t>12353-001-00005-0052</t>
  </si>
  <si>
    <t>0146</t>
  </si>
  <si>
    <t>LISTA DE RAYA</t>
  </si>
  <si>
    <t>87315</t>
  </si>
  <si>
    <t>1904</t>
  </si>
  <si>
    <t>FACT-20460</t>
  </si>
  <si>
    <t>TUBOS DE ACERO Y GALVANIZADO S.A. DE C.V.</t>
  </si>
  <si>
    <t>FACT-22356</t>
  </si>
  <si>
    <t>FACT-58200</t>
  </si>
  <si>
    <t>FACT-22941</t>
  </si>
  <si>
    <t>FACT-22940</t>
  </si>
  <si>
    <t>6178950</t>
  </si>
  <si>
    <t>FACT-23446</t>
  </si>
  <si>
    <t>T.B. 93968</t>
  </si>
  <si>
    <t>A-1547</t>
  </si>
  <si>
    <t>EXTENCIÓN DE ALUMINIO</t>
  </si>
  <si>
    <t>RODILLO 9"</t>
  </si>
  <si>
    <t>RODILLO 7"</t>
  </si>
  <si>
    <t>CHALECO REFLEJANTE</t>
  </si>
  <si>
    <t>BANDEROLA VIAL NARANJA</t>
  </si>
  <si>
    <t>LT</t>
  </si>
  <si>
    <t>2439066</t>
  </si>
  <si>
    <t>FACT-23650</t>
  </si>
  <si>
    <t>0000133</t>
  </si>
  <si>
    <t xml:space="preserve"> FACT-FA7</t>
  </si>
  <si>
    <t>T.B. 93986</t>
  </si>
  <si>
    <t>FACT-1540</t>
  </si>
  <si>
    <t>FACT-4952</t>
  </si>
  <si>
    <t>T.B. 93974</t>
  </si>
  <si>
    <t>FACT-1541</t>
  </si>
  <si>
    <t>000051</t>
  </si>
  <si>
    <t xml:space="preserve"> FACT-1558</t>
  </si>
  <si>
    <t>2112-001-00008</t>
  </si>
  <si>
    <t>FACT-1420</t>
  </si>
  <si>
    <t>CONST. DE BARDA PERIMETRAL ESC. PRIM. MIGUEL HIDALGO</t>
  </si>
  <si>
    <t>FACT-30C2</t>
  </si>
  <si>
    <t>LISTAS DE RAYA</t>
  </si>
  <si>
    <t>000380</t>
  </si>
  <si>
    <t xml:space="preserve"> FACT-215</t>
  </si>
  <si>
    <t>REHABILITACION DEL SISTEMA DE AGUA POTABLE "LOS SALAS"</t>
  </si>
  <si>
    <t>12353-001-00005-0070</t>
  </si>
  <si>
    <t>T.B. 62408</t>
  </si>
  <si>
    <t>FACT-18510</t>
  </si>
  <si>
    <t>ARTURO FLORES BLANCAS</t>
  </si>
  <si>
    <t>FACT-1548</t>
  </si>
  <si>
    <t>REHABILITACION Y MANTENIMIENTO DEL SISTEMA DE DRENAJE Y ALCANTARILLADO</t>
  </si>
  <si>
    <t>12353-001-00006-0074</t>
  </si>
  <si>
    <t>0000000109</t>
  </si>
  <si>
    <t>0000000119</t>
  </si>
  <si>
    <t>0000000140</t>
  </si>
  <si>
    <t>'0000000138</t>
  </si>
  <si>
    <t xml:space="preserve"> FACT-C62B</t>
  </si>
  <si>
    <t>T.B. 39871</t>
  </si>
  <si>
    <t xml:space="preserve"> FACT-732</t>
  </si>
  <si>
    <t>12353-001-00011-0076</t>
  </si>
  <si>
    <t xml:space="preserve">T.B. 24414 </t>
  </si>
  <si>
    <t xml:space="preserve">FACT-98454 </t>
  </si>
  <si>
    <t>INGENIERIA Y MANTENIMIENTO INDUSTRIAL S.A. DE C.V.</t>
  </si>
  <si>
    <t>CONSTRUCCION DE SANITARIOS EN LA LOCALIDAD DE HUANGUITIO</t>
  </si>
  <si>
    <t>12352-001-00002-0077</t>
  </si>
  <si>
    <t>T.B. 39077</t>
  </si>
  <si>
    <t>FACT-1553</t>
  </si>
  <si>
    <t>000137</t>
  </si>
  <si>
    <t xml:space="preserve"> FACT-4734</t>
  </si>
  <si>
    <t>CONSTRUCCION DE SALON DE USOS MULTIPLES EN LA LOCALIDAD DEL CERRITO DEL MUERTO</t>
  </si>
  <si>
    <t>12352-001-00002-0078</t>
  </si>
  <si>
    <t>T.B. 39076</t>
  </si>
  <si>
    <t xml:space="preserve"> FACT-1556</t>
  </si>
  <si>
    <t>FACT-D7A</t>
  </si>
  <si>
    <t>REHABILITACION DEL RASTRO MUNICIPAL SEGUNDA ETAPA</t>
  </si>
  <si>
    <t>12352-001-00011-0079</t>
  </si>
  <si>
    <t>CTA. 8247 T.B. 124</t>
  </si>
  <si>
    <t xml:space="preserve"> FACT-198</t>
  </si>
  <si>
    <t>CTA. 8247 T.B. 134</t>
  </si>
  <si>
    <t>FACT-199</t>
  </si>
  <si>
    <t>CTA. 8247 T.B. 157</t>
  </si>
  <si>
    <t>FACT-204</t>
  </si>
  <si>
    <t>CTA. 8247 CH-25</t>
  </si>
  <si>
    <t>5112-122-12201</t>
  </si>
  <si>
    <t>SUELDOS BASE AL PERSONAL EVENTUAL</t>
  </si>
  <si>
    <t>CTA. 8247 CH-26</t>
  </si>
  <si>
    <t>5112-122-12202</t>
  </si>
  <si>
    <t>CTA. 8247 CH-27</t>
  </si>
  <si>
    <t>5112-122-12203</t>
  </si>
  <si>
    <t>CTA. 8247 CH-31</t>
  </si>
  <si>
    <t>CTA. 8247 CH-35</t>
  </si>
  <si>
    <t>CTA. 8247 CH-36</t>
  </si>
  <si>
    <t>REHABILITACION DEL SISTEMA DE DRENAJE Y ALCANTARILLADOEN LA TENENCIA LAZARO CARDENAS</t>
  </si>
  <si>
    <t>12353-001-00006-0080</t>
  </si>
  <si>
    <t>T.B. 93961</t>
  </si>
  <si>
    <t xml:space="preserve"> FACT-1557 </t>
  </si>
  <si>
    <t>T.B. 71071</t>
  </si>
  <si>
    <t>FACT-700</t>
  </si>
  <si>
    <t>0000000084</t>
  </si>
  <si>
    <t>SUELDOS BASE AL PERSONAL EVENTUAL.</t>
  </si>
  <si>
    <t>0000000098</t>
  </si>
  <si>
    <t>0000000104</t>
  </si>
  <si>
    <t>MEJORAMIENTO DE MURO DE CONTENCION PANTEON MUNICIPAL</t>
  </si>
  <si>
    <t>12352-001-00010-0084</t>
  </si>
  <si>
    <t>T.B. 39096</t>
  </si>
  <si>
    <t>FACT-1539</t>
  </si>
  <si>
    <t>T.B. 39065</t>
  </si>
  <si>
    <t>FACT-23651</t>
  </si>
  <si>
    <t>CONSTRUCCION DE SALON DE USOS MULTIPLES EN LA LOCALIDAD DE LA MORA</t>
  </si>
  <si>
    <t>12352-001-00002-0085</t>
  </si>
  <si>
    <t>CTA. 8247 CH-38</t>
  </si>
  <si>
    <t>CTA. 8247 CH-40</t>
  </si>
  <si>
    <t>CTA. 8247 CH-41</t>
  </si>
  <si>
    <t>TECHADO DE AREA DE IMPARTICION FISICA 2A. ET. SECUNDARIA GENERAL IGNACIO LOPEZ RAYON</t>
  </si>
  <si>
    <t>12352-001-00002-0087</t>
  </si>
  <si>
    <t>FACT-200</t>
  </si>
  <si>
    <t>MEJORAMIENTO DE SANITARIOS EN PRIMARIA CORNELIO PANIAGUA EN LA LOC. PUEBLO VIEJO</t>
  </si>
  <si>
    <t>12352-001-00002-0091</t>
  </si>
  <si>
    <t xml:space="preserve">T.B. 93997 </t>
  </si>
  <si>
    <t>FACT-1537</t>
  </si>
  <si>
    <t>0000000092</t>
  </si>
  <si>
    <t xml:space="preserve"> FACT-1434</t>
  </si>
  <si>
    <t>0000000135</t>
  </si>
  <si>
    <t>FACT-B1E4</t>
  </si>
  <si>
    <t>MEJORAMIENTO DE CAIC LA VEGA</t>
  </si>
  <si>
    <t>12352-001-00002-0092</t>
  </si>
  <si>
    <t>0000000100</t>
  </si>
  <si>
    <t>0000000112</t>
  </si>
  <si>
    <t>0000000116</t>
  </si>
  <si>
    <t>0000000143</t>
  </si>
  <si>
    <t>0000000125</t>
  </si>
  <si>
    <t>FACT-46B</t>
  </si>
  <si>
    <t>MEJORAMIENTO DE ESCUELA PRIMARIA PUERTO ITZIAPO</t>
  </si>
  <si>
    <t>12352-001-00002-0093</t>
  </si>
  <si>
    <t xml:space="preserve">T.B. 327 </t>
  </si>
  <si>
    <t>FACT-209</t>
  </si>
  <si>
    <t>'0000000106</t>
  </si>
  <si>
    <t>OBRAS DE CLAUSURA DEL RELLENO SANITARIO JUNGAPEO</t>
  </si>
  <si>
    <t>12354-001-00005-0097</t>
  </si>
  <si>
    <t>FACT-1542</t>
  </si>
  <si>
    <t>CONSTRUCCION DE SANITARIOS EN AGUA SALADA</t>
  </si>
  <si>
    <t>12354-001-00005-0098</t>
  </si>
  <si>
    <t>T.B. 15560</t>
  </si>
  <si>
    <t>T.B.  15557</t>
  </si>
  <si>
    <t>0136</t>
  </si>
  <si>
    <t>FACT-681C</t>
  </si>
  <si>
    <t>FACT-1560</t>
  </si>
  <si>
    <t>T.B. 15562</t>
  </si>
  <si>
    <t xml:space="preserve"> FACT-1554</t>
  </si>
  <si>
    <t>0131</t>
  </si>
  <si>
    <t>FACT-17C</t>
  </si>
  <si>
    <t>CONSTRUCCION DE DRENAJE Y ALCANTARILLADO COLONIA POZO AZUL</t>
  </si>
  <si>
    <t>12353-001-00006-0099</t>
  </si>
  <si>
    <t>PLACA LISA 4'X10' EN 3/8"</t>
  </si>
  <si>
    <t>PTR C14 DE 2"X2"</t>
  </si>
  <si>
    <t>SOLD 7018 1/8" INFRA 718</t>
  </si>
  <si>
    <t>SOLD 6013 1/8" INFRA P/NARANJA</t>
  </si>
  <si>
    <t>DCO/CORT 14" MAKI 1/8" ACERO LONGLIFE</t>
  </si>
  <si>
    <t xml:space="preserve">SUMINISTRO Y COLOCACIÓN DE 4 VENTANAS DE ALUMINIIO CON VIDRIO CLARO DE 6 MM Y PROTECCIONES DE HERRERIA Y 2 PUERTAS MULTIPANEL CON MARCO DE ALUMINIO. </t>
  </si>
  <si>
    <t>PTR DE 2X2 C-14</t>
  </si>
  <si>
    <t>DISCO DE 14</t>
  </si>
  <si>
    <t>SOLDADURA DE 1/8"</t>
  </si>
  <si>
    <t>SOLDADURA DE 7018 1/8"</t>
  </si>
  <si>
    <t>TAMBO 200 LTS. VINILICA COLORVOL BLANCO</t>
  </si>
  <si>
    <t>MICROESFERA DE VIDRIO REFLEJANTE</t>
  </si>
  <si>
    <t>CEMENTO GRIS TOLTECA 50 KGS</t>
  </si>
  <si>
    <t>BTS</t>
  </si>
  <si>
    <t>MORTERO TOLTECA 50 KGS</t>
  </si>
  <si>
    <t>VARILLA 3/8" SAN LUIS</t>
  </si>
  <si>
    <t>RENTADE MAQUINARIA. CONTRATO DE ARRENDAMIENTO No. MJM/047/DOP/ARR/002/2019</t>
  </si>
  <si>
    <t>RENTADE MAQUINARIA. CONTRATO DE ARRENDAMIENTO No. MJM/047/DOP/ARR/003/2019</t>
  </si>
  <si>
    <t>SUMINISTRO DE PINTURA BLANCA COMEX 100</t>
  </si>
  <si>
    <t>CUBETA</t>
  </si>
  <si>
    <t>SUMINISTRO DE PINTURA AMARILLA</t>
  </si>
  <si>
    <t>SUMINISTRO DE MANGUERA COFLEX</t>
  </si>
  <si>
    <t>SUMINISTRO DE TEE DE 1/2 DE COBRE</t>
  </si>
  <si>
    <t xml:space="preserve">SUMINISTRO DE ACOPLE DE 3/4 CONDUIT </t>
  </si>
  <si>
    <t>SUMINISTRO DE TUBO CONDUIT DE 1/2"</t>
  </si>
  <si>
    <t>SUMINISTRO DE 2 CUBETAS DE THINER</t>
  </si>
  <si>
    <t>SUMINISTRO DE REGADERA Y LLAVES PARA EMPOTRAR</t>
  </si>
  <si>
    <t xml:space="preserve">SUMINISTRO DE LUMINARIA AHORRADORA DE 125 WHATS </t>
  </si>
  <si>
    <t>SUMINISTRO DE TEE PARA TUBO SANITARIO DE PVC LISO DE 150 MM. DE DIAMETRO</t>
  </si>
  <si>
    <t xml:space="preserve">SUMINISTRO DE TUBO SANITARIO PVC REFORZADO DE 15 MM. DE DIAMETRO </t>
  </si>
  <si>
    <t xml:space="preserve">SUMINISTRO DE TAPA PARA REGISTRO A BASE DE MARCO Y CONTRAMARCO CON TAPA DE 2" X 1/4 Y ARMADO DE VARILLA 3/8" A CADA 15 CM. AMBOS SENTIDOS PARA COLOCAR CONCRETO F'C=150 KG/CM2 70X70X8 CM, ARMADA CON DOS ASAS DE VARILLA </t>
  </si>
  <si>
    <t xml:space="preserve">TRAMO DE TUBO 6.4 ML FG 3" CED 40 </t>
  </si>
  <si>
    <t>COPLE FO.GO 3"</t>
  </si>
  <si>
    <t>NODO FO.GO 3" CED 40 ROSCADO</t>
  </si>
  <si>
    <t>TUBO ACERO 3" C-40 CON COSTURA</t>
  </si>
  <si>
    <t>ROSCA A TUBO 3"</t>
  </si>
  <si>
    <t>SELLADOR LIQUIDO PERMA TEX BOTE 115 GR</t>
  </si>
  <si>
    <t>PORTON DE 4 MTS X 250 MTS, PINTADO Y COLOCADO</t>
  </si>
  <si>
    <t>A 175</t>
  </si>
  <si>
    <t>TAMBO 200 L. PINTURA TRAFICO BASE SOLVENTE</t>
  </si>
  <si>
    <t>MOTOBOMBA MARCA BONASA CON MOTOR KOHLER DE 14.0 HP, DOBLE IMPULSOR, SUCCIÓN Y DESCARGA DE 2"X2" CON ACCESORIOS</t>
  </si>
  <si>
    <t>BOMBA BARNES SP2511-2.0 DE 2HP CON MOTOR C.R.I. DE 2 HP A 1F/60HZ/230 VCA (40051407), Y CAJA DE CONTROL 31030060H</t>
  </si>
  <si>
    <t>MORTERO 50KG</t>
  </si>
  <si>
    <t>CEMENTO GRIS 50KG</t>
  </si>
  <si>
    <t>SILLETA 8" X 4"</t>
  </si>
  <si>
    <t>BP-BROCAL Y TAPA</t>
  </si>
  <si>
    <t>SEGUETA METALICA INFINITY</t>
  </si>
  <si>
    <t>ANGULO DE 1/4 X 3</t>
  </si>
  <si>
    <t>ANGULO DE 1/4 X 2 1/2</t>
  </si>
  <si>
    <t>ANGULO DE 1/4 X 2</t>
  </si>
  <si>
    <t>LAMINA ANTD 3 X 10</t>
  </si>
  <si>
    <t>DISCO CORTE DE 14</t>
  </si>
  <si>
    <t>DISCO DESBASTE DE 4 1/2</t>
  </si>
  <si>
    <t>DISCO DE CORTE DE 4 1/2</t>
  </si>
  <si>
    <t>GALON DE ESMALTE BLANCO</t>
  </si>
  <si>
    <t>SOLDADURA DE 1/8 NARANJA</t>
  </si>
  <si>
    <t xml:space="preserve">LAMINA DE ACERO INOXIDABLE </t>
  </si>
  <si>
    <t>MARCO Y CONTRAMARCO DE ANGULO 2"</t>
  </si>
  <si>
    <t>TUBO DE 1/2 DE COBRE</t>
  </si>
  <si>
    <t>TUBO DE 3/4 DE COBRE</t>
  </si>
  <si>
    <t>TEZONTLE</t>
  </si>
  <si>
    <t>LAVABO PARA BAÑO</t>
  </si>
  <si>
    <t>TUBO CONDUIT DE 3/4</t>
  </si>
  <si>
    <t>SUMINISTRO DE UNA TONELADA</t>
  </si>
  <si>
    <t>CONTACTO DE LUZ</t>
  </si>
  <si>
    <t xml:space="preserve">CUBETA DE PINTURA </t>
  </si>
  <si>
    <t xml:space="preserve">CUBETA </t>
  </si>
  <si>
    <t>PEGAPISO ADHESIVO</t>
  </si>
  <si>
    <t>BTO</t>
  </si>
  <si>
    <t>CHALUPAS DE LUZ</t>
  </si>
  <si>
    <t>SUMINISTRO DE PISO</t>
  </si>
  <si>
    <t>SUMINISTRO DE LOSETA</t>
  </si>
  <si>
    <t>SUMINISTRO DE FOCOS</t>
  </si>
  <si>
    <t xml:space="preserve">JUNTEADOR EN POLVO </t>
  </si>
  <si>
    <t>INTERRUPTOR TERMOMEGNETICO</t>
  </si>
  <si>
    <t>GRAVA</t>
  </si>
  <si>
    <t xml:space="preserve">CEMENTO DE CARGA </t>
  </si>
  <si>
    <t xml:space="preserve">CEMENTO GRIS </t>
  </si>
  <si>
    <t xml:space="preserve">APAGADORES DE LUZ </t>
  </si>
  <si>
    <t>CABLE DEL #10</t>
  </si>
  <si>
    <t>CABLE DEL #12</t>
  </si>
  <si>
    <t>SUMINISTRO DE ARENA</t>
  </si>
  <si>
    <t xml:space="preserve">SUMINISTRO Y COLOCACIÓN DE LAMINA GALVANIZADA EN TECHUMBRE </t>
  </si>
  <si>
    <t xml:space="preserve">VINIMEX VIVID B4 </t>
  </si>
  <si>
    <t>VINIMEX VIVID B1</t>
  </si>
  <si>
    <t>VINIMEX VIVID B3</t>
  </si>
  <si>
    <t>PRO 1000 VIVD B40200700</t>
  </si>
  <si>
    <t>ARMEX 10 X 15</t>
  </si>
  <si>
    <t>TUBO CPVC 3/4</t>
  </si>
  <si>
    <t>PINTURA BLANCA VINILICA 19LT</t>
  </si>
  <si>
    <t xml:space="preserve">REHABILITACION DE CAMINO RURAL TRAMO PUERTO-LA MINA
</t>
  </si>
  <si>
    <t>12355-001-00003-0005</t>
  </si>
  <si>
    <t>6128</t>
  </si>
  <si>
    <t>1947</t>
  </si>
  <si>
    <t>0148</t>
  </si>
  <si>
    <t>25/06/2019</t>
  </si>
  <si>
    <t>1961</t>
  </si>
  <si>
    <t>28/06/2019</t>
  </si>
  <si>
    <t>0161</t>
  </si>
  <si>
    <t>2139</t>
  </si>
  <si>
    <t>05/07/2019</t>
  </si>
  <si>
    <t>0172</t>
  </si>
  <si>
    <t>2148</t>
  </si>
  <si>
    <t>12/07/2019</t>
  </si>
  <si>
    <t>0182</t>
  </si>
  <si>
    <t>2161</t>
  </si>
  <si>
    <t>19/07/2019</t>
  </si>
  <si>
    <t>0193</t>
  </si>
  <si>
    <t>2166</t>
  </si>
  <si>
    <t>25/07/2019</t>
  </si>
  <si>
    <t>0200</t>
  </si>
  <si>
    <t>2290</t>
  </si>
  <si>
    <t>02/08/2019</t>
  </si>
  <si>
    <t>0206</t>
  </si>
  <si>
    <t>2291</t>
  </si>
  <si>
    <t>09/08/2019</t>
  </si>
  <si>
    <t>0212</t>
  </si>
  <si>
    <t>2560</t>
  </si>
  <si>
    <t>16/08/2019</t>
  </si>
  <si>
    <t>0226</t>
  </si>
  <si>
    <t>2566</t>
  </si>
  <si>
    <t>23/08/2019</t>
  </si>
  <si>
    <t>0239</t>
  </si>
  <si>
    <t>2573</t>
  </si>
  <si>
    <t>30/08/2019</t>
  </si>
  <si>
    <t>0250</t>
  </si>
  <si>
    <t>2671</t>
  </si>
  <si>
    <t>06/09/2019</t>
  </si>
  <si>
    <t>0260</t>
  </si>
  <si>
    <t>2543</t>
  </si>
  <si>
    <t>14/08/2019</t>
  </si>
  <si>
    <t>3159</t>
  </si>
  <si>
    <t>2546</t>
  </si>
  <si>
    <t>3156</t>
  </si>
  <si>
    <t>2687</t>
  </si>
  <si>
    <t>19/09/2019</t>
  </si>
  <si>
    <t>3951</t>
  </si>
  <si>
    <t>2688</t>
  </si>
  <si>
    <t>3953</t>
  </si>
  <si>
    <t>FACT-5970</t>
  </si>
  <si>
    <t>FACT-5982</t>
  </si>
  <si>
    <t>FACT-6073</t>
  </si>
  <si>
    <t>FACT-6084</t>
  </si>
  <si>
    <t>0157</t>
  </si>
  <si>
    <t>FACT-1602</t>
  </si>
  <si>
    <t>32079</t>
  </si>
  <si>
    <t xml:space="preserve">TON </t>
  </si>
  <si>
    <t xml:space="preserve">PEGA PISO CREST PLATA </t>
  </si>
  <si>
    <t>PISO 33X33 GAMMA BEIGE</t>
  </si>
  <si>
    <t>MTS</t>
  </si>
  <si>
    <t>CEMENTO BCO 25 KG</t>
  </si>
  <si>
    <t>AFIX 390 SELLADOR 19 LT</t>
  </si>
  <si>
    <t>JUNTADOR BOQUICREST 10 KG</t>
  </si>
  <si>
    <t>ROLLOS</t>
  </si>
  <si>
    <t>5507</t>
  </si>
  <si>
    <t>FACT-975A</t>
  </si>
  <si>
    <t>MARIANA HERNANDZ MORA</t>
  </si>
  <si>
    <t>REHABILITACION DE SANITARIOS T.V. SECUNDARIA EL PUERTO DE JUNGAPEO</t>
  </si>
  <si>
    <t>12352-001-00002-0026</t>
  </si>
  <si>
    <t>0171</t>
  </si>
  <si>
    <t>12/07/0219</t>
  </si>
  <si>
    <t>0181</t>
  </si>
  <si>
    <t>0194</t>
  </si>
  <si>
    <t>0199</t>
  </si>
  <si>
    <t>205</t>
  </si>
  <si>
    <t>0223</t>
  </si>
  <si>
    <t>0211</t>
  </si>
  <si>
    <t>0238</t>
  </si>
  <si>
    <t>0248</t>
  </si>
  <si>
    <t>0254</t>
  </si>
  <si>
    <t>0268</t>
  </si>
  <si>
    <t>1320</t>
  </si>
  <si>
    <t>FACT-1616</t>
  </si>
  <si>
    <t xml:space="preserve">CEMENTO GRIS 50KG </t>
  </si>
  <si>
    <t xml:space="preserve">ALAMBRE RECOCIDO </t>
  </si>
  <si>
    <t>DISCO 4 1/2" PARA METAL</t>
  </si>
  <si>
    <t>PEGAMENTO P/PVC GDE</t>
  </si>
  <si>
    <t>FACT-D5F0</t>
  </si>
  <si>
    <t>0159</t>
  </si>
  <si>
    <t>0170</t>
  </si>
  <si>
    <t>0183</t>
  </si>
  <si>
    <t>0189</t>
  </si>
  <si>
    <t>0201</t>
  </si>
  <si>
    <t>0204</t>
  </si>
  <si>
    <t>0216</t>
  </si>
  <si>
    <t>0210</t>
  </si>
  <si>
    <t xml:space="preserve">86967 </t>
  </si>
  <si>
    <t>FACT-1601</t>
  </si>
  <si>
    <t>FACT-78DC</t>
  </si>
  <si>
    <t>0155</t>
  </si>
  <si>
    <t>86964</t>
  </si>
  <si>
    <t>FACT-1600</t>
  </si>
  <si>
    <t>FACT-1486</t>
  </si>
  <si>
    <t>VARILLA ROSCADA 3/4</t>
  </si>
  <si>
    <t>TUERCA 3/4"</t>
  </si>
  <si>
    <t>RONDANA PLANA 3/4</t>
  </si>
  <si>
    <t>HSS 6X6 3/16 21, 62 KG/M</t>
  </si>
  <si>
    <t>MONTEN 4X6 C-14</t>
  </si>
  <si>
    <t>LAMINA 6.10 C-26 GALVANIZADA</t>
  </si>
  <si>
    <t>LAMINA LISA GAL 1.22X3.05 C-20</t>
  </si>
  <si>
    <t>PIJAS 1"</t>
  </si>
  <si>
    <t xml:space="preserve">PRIMARIO GALON </t>
  </si>
  <si>
    <t>REHABILITACION DE PREESCOLAR "LOS HORNOS"</t>
  </si>
  <si>
    <t>12352-001-00002-0031</t>
  </si>
  <si>
    <t>0222</t>
  </si>
  <si>
    <t>0235</t>
  </si>
  <si>
    <t>0249</t>
  </si>
  <si>
    <t>0261</t>
  </si>
  <si>
    <t>0265</t>
  </si>
  <si>
    <t>93999</t>
  </si>
  <si>
    <t xml:space="preserve"> 19851</t>
  </si>
  <si>
    <t>86972</t>
  </si>
  <si>
    <t>FACT-1605</t>
  </si>
  <si>
    <t xml:space="preserve">MTS </t>
  </si>
  <si>
    <t xml:space="preserve">CENTRO DE CARGA </t>
  </si>
  <si>
    <t>PLACA 2 UNIDADES PLA-025</t>
  </si>
  <si>
    <t>CONTACTO SENCILLO CTO-026</t>
  </si>
  <si>
    <t>APAGADOR SENCILLO APA-021</t>
  </si>
  <si>
    <t>FACT-1588</t>
  </si>
  <si>
    <t>32073</t>
  </si>
  <si>
    <t xml:space="preserve">RODILLERA DE NEOPRENO </t>
  </si>
  <si>
    <t xml:space="preserve">KLINTEK CEPILLO DE PLASTICO </t>
  </si>
  <si>
    <t>CARDA TRENZADA 4</t>
  </si>
  <si>
    <t>CEPILLO P/ PINTOR CERDA</t>
  </si>
  <si>
    <t>ESPATULA 3"</t>
  </si>
  <si>
    <t>CEPILLO DE ALAMBRE 4 X 16</t>
  </si>
  <si>
    <t>FACT-1488</t>
  </si>
  <si>
    <t>FACT-1515</t>
  </si>
  <si>
    <t>FACT-1516</t>
  </si>
  <si>
    <t>FACT-1596</t>
  </si>
  <si>
    <t>FACT-6743</t>
  </si>
  <si>
    <t>16/07/219</t>
  </si>
  <si>
    <t>FACT-1599</t>
  </si>
  <si>
    <t>32046</t>
  </si>
  <si>
    <t>TUBO ALCANTARILLADO 6"</t>
  </si>
  <si>
    <t>FACT-1617</t>
  </si>
  <si>
    <t>1306</t>
  </si>
  <si>
    <t xml:space="preserve"> FACT-4B92</t>
  </si>
  <si>
    <t>FACT-BB09</t>
  </si>
  <si>
    <t>FACT-1FF2</t>
  </si>
  <si>
    <t>FACT-1593</t>
  </si>
  <si>
    <t>32052</t>
  </si>
  <si>
    <t>VIAJES DE ARENA</t>
  </si>
  <si>
    <t>VIAJE</t>
  </si>
  <si>
    <t>VIAJES DE GRAVA</t>
  </si>
  <si>
    <t>PAVIMENTACION DE CALLES CON CONCRETO HIDRAULICO "EL MANGO"</t>
  </si>
  <si>
    <t>12354-001-00005-0044</t>
  </si>
  <si>
    <t>0213</t>
  </si>
  <si>
    <t>0224</t>
  </si>
  <si>
    <t>0236</t>
  </si>
  <si>
    <t>0252</t>
  </si>
  <si>
    <t>0257</t>
  </si>
  <si>
    <t>0267</t>
  </si>
  <si>
    <t xml:space="preserve"> 3102</t>
  </si>
  <si>
    <t>FACT-1634</t>
  </si>
  <si>
    <t>3409</t>
  </si>
  <si>
    <t>FACT-86</t>
  </si>
  <si>
    <t>3410</t>
  </si>
  <si>
    <t>FACT-85</t>
  </si>
  <si>
    <t>FACT-64D9</t>
  </si>
  <si>
    <t>7389</t>
  </si>
  <si>
    <t>3408</t>
  </si>
  <si>
    <t>FACT-772</t>
  </si>
  <si>
    <t>REHABILITACION DE LA RED DE AGUA POTABLE "PUEBLO VIEJO"</t>
  </si>
  <si>
    <t>12353-001-00005-0049</t>
  </si>
  <si>
    <t>0237</t>
  </si>
  <si>
    <t>0251</t>
  </si>
  <si>
    <t>0259</t>
  </si>
  <si>
    <t>0263</t>
  </si>
  <si>
    <t>7386</t>
  </si>
  <si>
    <t>FACT-4C83</t>
  </si>
  <si>
    <t>FACT-D269</t>
  </si>
  <si>
    <t xml:space="preserve"> 5504</t>
  </si>
  <si>
    <t xml:space="preserve">PINZAS DE PRESION </t>
  </si>
  <si>
    <t>PARES DE GUANTES</t>
  </si>
  <si>
    <t>ROLLO DE CABLE 1 + 1</t>
  </si>
  <si>
    <t xml:space="preserve">FOTOCELDAS </t>
  </si>
  <si>
    <t xml:space="preserve">CINTAS DE AISLAR </t>
  </si>
  <si>
    <t>LAMAPARA DE SODIO 100W</t>
  </si>
  <si>
    <t>SOCKET MOGUL</t>
  </si>
  <si>
    <t>BALASTRO 127/220</t>
  </si>
  <si>
    <t>METAL 175WE40</t>
  </si>
  <si>
    <t>ROLLO DE CABLE #12</t>
  </si>
  <si>
    <t>PORTA LAMPARA MOGUL</t>
  </si>
  <si>
    <t xml:space="preserve">CONECTORES RESORTE </t>
  </si>
  <si>
    <t>FOCO TWIST OSRAM 80</t>
  </si>
  <si>
    <t>FOCOS LED 50W</t>
  </si>
  <si>
    <t xml:space="preserve">73687 </t>
  </si>
  <si>
    <t>73686</t>
  </si>
  <si>
    <t>REHABILITACION DE DE CAMINO LA "GALERA-PIEDRAS DE LUMBRE"</t>
  </si>
  <si>
    <t>12355-001-00003-0057</t>
  </si>
  <si>
    <t>0214</t>
  </si>
  <si>
    <t>0215</t>
  </si>
  <si>
    <t>2847</t>
  </si>
  <si>
    <t>SUMINISTRO DE MEZCLA ASFALTICA EN CALIENTE RELATIVO A LA OBRA REHABILITACION DE DE CAMINO LA "GALERA-PIEDRAS DE LUMBRE"</t>
  </si>
  <si>
    <t>LLANTA P/CARRETILLA</t>
  </si>
  <si>
    <t>MARMOLINA #3</t>
  </si>
  <si>
    <t>AFIX SELLADOR 380 4 LT</t>
  </si>
  <si>
    <t>CAMARA P/CARRETILLA 16"</t>
  </si>
  <si>
    <t xml:space="preserve">(CUB) PRO 1000 VIVID </t>
  </si>
  <si>
    <t>(PIE) COMEX BROCHA CLASICA 5</t>
  </si>
  <si>
    <t>0114</t>
  </si>
  <si>
    <t>0145</t>
  </si>
  <si>
    <t>0173</t>
  </si>
  <si>
    <t>0180</t>
  </si>
  <si>
    <t>0192</t>
  </si>
  <si>
    <t>0209</t>
  </si>
  <si>
    <t>0227</t>
  </si>
  <si>
    <t>FACT-1590</t>
  </si>
  <si>
    <t>32070</t>
  </si>
  <si>
    <t>KLINTEK CEPILLO DE PLASTICO</t>
  </si>
  <si>
    <t>SUMINISTRO Y COLOCACIÓN DE PUERTA MULTIPANEL DE 1.10 X 2.30 CON MARCO DE ALUMINIO</t>
  </si>
  <si>
    <t xml:space="preserve">SUMINISTRO Y COLOCACIÓN DE PROCTECIONES DE HERRERIA PARA VENTANAS </t>
  </si>
  <si>
    <t>N/A</t>
  </si>
  <si>
    <t xml:space="preserve">SUMINISTRO Y COLOCACIÓN DE CANCELERIA DE ALUMINIO DE 2" Y VIDRIO CLARO DE 6MM </t>
  </si>
  <si>
    <t>FACT-288</t>
  </si>
  <si>
    <t xml:space="preserve"> 527</t>
  </si>
  <si>
    <t>VARILLAS</t>
  </si>
  <si>
    <t>CEMENTO GIRS NORMAL , MARCA TOLTECA</t>
  </si>
  <si>
    <t>FACT-298</t>
  </si>
  <si>
    <t>560</t>
  </si>
  <si>
    <t>93960</t>
  </si>
  <si>
    <t>CINTA MAZKING 1 1/2"</t>
  </si>
  <si>
    <t>EXTENSION DE ALUMINIO</t>
  </si>
  <si>
    <t>BROCHA 6"</t>
  </si>
  <si>
    <t xml:space="preserve">REPUESTO P/ RODILLO </t>
  </si>
  <si>
    <t>PLASTICO 3 X 5</t>
  </si>
  <si>
    <t>FACT-1421</t>
  </si>
  <si>
    <t>(GAL) VELMAR VIVID B2</t>
  </si>
  <si>
    <t>(GAL) VELMAR VIVID B3</t>
  </si>
  <si>
    <t>(GAL) COMEX 100 VIVID B2</t>
  </si>
  <si>
    <t xml:space="preserve">(LIT) COMEX THINNER ESTÁNDAR CON ENVASE </t>
  </si>
  <si>
    <t>(1/2) THINNER 1/2</t>
  </si>
  <si>
    <t>(CUB) ESTOPA BLANCA D 500</t>
  </si>
  <si>
    <t>32059</t>
  </si>
  <si>
    <t>FACT-1591</t>
  </si>
  <si>
    <t>TUBO ALCANTARILLADO 10"</t>
  </si>
  <si>
    <t>FACT-98</t>
  </si>
  <si>
    <t>2182</t>
  </si>
  <si>
    <t xml:space="preserve">ARENA </t>
  </si>
  <si>
    <t>GRAVA TRITURADA DE 1/2" A 3/4"</t>
  </si>
  <si>
    <t xml:space="preserve">MATERIAL DE BANCO PARA RELLENAR </t>
  </si>
  <si>
    <t xml:space="preserve">MEZCLA ASFALTICA EN CALIENTE </t>
  </si>
  <si>
    <t>TRAMO DE TUBO PVC ALCANTARILLADO 8"</t>
  </si>
  <si>
    <t>TRAMO</t>
  </si>
  <si>
    <t xml:space="preserve">BROCAL DE POLIETILENO DE ALTA DENSIDAD </t>
  </si>
  <si>
    <t>CEMENTO</t>
  </si>
  <si>
    <t>SILLETA DE PVC ALCANTARILLADO</t>
  </si>
  <si>
    <t xml:space="preserve">CODO DE 90 X 160MM DE PVC ALCANTARILLADO </t>
  </si>
  <si>
    <t>TUBO PVC DE SANITARIO DE 6"</t>
  </si>
  <si>
    <t>TUBO DE PVC SANITARIO DE 4"</t>
  </si>
  <si>
    <t xml:space="preserve">ROLLO DE MALLA ELECTROSOLDADA </t>
  </si>
  <si>
    <t>FACT-103</t>
  </si>
  <si>
    <t>0412</t>
  </si>
  <si>
    <t>0413</t>
  </si>
  <si>
    <t>FACT-102</t>
  </si>
  <si>
    <t>0258</t>
  </si>
  <si>
    <t>0266</t>
  </si>
  <si>
    <t>FACT-1586</t>
  </si>
  <si>
    <t xml:space="preserve">PISO 33 X 33 GAMMA BAIGE </t>
  </si>
  <si>
    <t>JUNTEADOR BOQUICREST 10KG</t>
  </si>
  <si>
    <t>JUAN RAMOS GUADARRAMA</t>
  </si>
  <si>
    <t>2112-001-00592</t>
  </si>
  <si>
    <t>FACT-8398</t>
  </si>
  <si>
    <t>FACT-1587</t>
  </si>
  <si>
    <t xml:space="preserve">DISCO 4 1/2" PARA METAL </t>
  </si>
  <si>
    <t>FACT-1589</t>
  </si>
  <si>
    <t>T.B. 0813</t>
  </si>
  <si>
    <t>REPUESTO P/ RODILLO</t>
  </si>
  <si>
    <t>RODILLO FELPA</t>
  </si>
  <si>
    <t>BROCHA 2"</t>
  </si>
  <si>
    <t>FACT-1484</t>
  </si>
  <si>
    <t>0269</t>
  </si>
  <si>
    <t>MOTOBOMBA 3/4 hp</t>
  </si>
  <si>
    <t>CORDON DUPLEX 14"</t>
  </si>
  <si>
    <t xml:space="preserve"> FACT-1604</t>
  </si>
  <si>
    <t>T.B. 32078</t>
  </si>
  <si>
    <t xml:space="preserve">PICHANCHA 3/4 DE BRONCE </t>
  </si>
  <si>
    <t>TUBO HCO 1"</t>
  </si>
  <si>
    <t>0160</t>
  </si>
  <si>
    <t>0167</t>
  </si>
  <si>
    <t>0185</t>
  </si>
  <si>
    <t>0195</t>
  </si>
  <si>
    <t>0196</t>
  </si>
  <si>
    <t>0202</t>
  </si>
  <si>
    <t>2111-004</t>
  </si>
  <si>
    <t>2111-005</t>
  </si>
  <si>
    <t>2111-006</t>
  </si>
  <si>
    <t>2111-007</t>
  </si>
  <si>
    <t>2111-008</t>
  </si>
  <si>
    <t>2111-009</t>
  </si>
  <si>
    <t>2111-010</t>
  </si>
  <si>
    <t>2111-011</t>
  </si>
  <si>
    <t>2111-012</t>
  </si>
  <si>
    <t>0208</t>
  </si>
  <si>
    <t>T.B. 32056</t>
  </si>
  <si>
    <t xml:space="preserve"> FACT-1595</t>
  </si>
  <si>
    <t xml:space="preserve">PISO 33 X 33 GAMMA BEIGE </t>
  </si>
  <si>
    <t xml:space="preserve">AFIX 390 SELLADOR 19 LT </t>
  </si>
  <si>
    <t xml:space="preserve">CEMENTO BCO 25 KG </t>
  </si>
  <si>
    <t>CINTA MAZKING 1/2"</t>
  </si>
  <si>
    <t>MEJORAMIENTO EN ESCUELA PRIMARIA DEL BARRO</t>
  </si>
  <si>
    <t>12352-001-00002-0094</t>
  </si>
  <si>
    <t>0162</t>
  </si>
  <si>
    <t>FACT-244</t>
  </si>
  <si>
    <t>T.B. 444</t>
  </si>
  <si>
    <t xml:space="preserve">ROLLO </t>
  </si>
  <si>
    <t>MANGUERA NARANJA PARA TUBERIA CON GUIA DE 3/4" PARA USO ELECTRICO PRESENTACION DE ROLLO DE 50 MTS MARCA POLIFLEX</t>
  </si>
  <si>
    <t>MANGUERA NARANJA PARA TUBERIA CON GUIA DE 1/2" PARA USO ELECTRICO PRESENTACION ROLLO DE 100 MTS MARCA POLIFLEX</t>
  </si>
  <si>
    <t xml:space="preserve">PINTURA VINIMEX 700 VINIL ACRILICA DE LUJO PARA INTERIORES Y EXTERIORES 19 LT BLANCO </t>
  </si>
  <si>
    <t>PINTURA VINIMEX VIVID B4 A</t>
  </si>
  <si>
    <t>PINTURA VINIMEX VIVID B5 N</t>
  </si>
  <si>
    <t>CABLE DE COBRE DESNUDO CAL. 14 ROLLO 100 MTS</t>
  </si>
  <si>
    <t xml:space="preserve">TAQUETES DE NYLON Y PIJA DE ACERO </t>
  </si>
  <si>
    <t>CORDON DE USO RUDO</t>
  </si>
  <si>
    <t xml:space="preserve">CABLE CALIBRE 10 </t>
  </si>
  <si>
    <t>CABLE CALIBRE 12</t>
  </si>
  <si>
    <t xml:space="preserve">PLACA COLOR BLANCO SOLID DE 3 MODULOS </t>
  </si>
  <si>
    <t xml:space="preserve">CHASIS SOPORTE 3 MODULOS, FAMILIA LIVING Y LIGHT, SEGMENTO DE LUJO </t>
  </si>
  <si>
    <t xml:space="preserve">MODULO CIEGO BTICINO Y LIVING Y LIGHT SEGMENTO DE LUJO </t>
  </si>
  <si>
    <t>TOMA CORRIENTE DUPLEX</t>
  </si>
  <si>
    <t>INTERRUPTOR SENCILLO 1 MOD</t>
  </si>
  <si>
    <t xml:space="preserve">IMPERMEABILIZANTE ROJO TOP 5 AÑOS, MARCA COMEX </t>
  </si>
  <si>
    <t>PIJA ESTRUCTURAL DE 1/4 X 1 1/2"</t>
  </si>
  <si>
    <t>TAQUETES DE FIBRA DE 1/4"</t>
  </si>
  <si>
    <t xml:space="preserve">LOSETA DE 33.35 X 33.35 CMS MARCA INTERCERAMIC </t>
  </si>
  <si>
    <t xml:space="preserve">LAMPARA CAPFCE 2 TUBOS 32 W, MARCO ABATIBLE ACRILICO </t>
  </si>
  <si>
    <t xml:space="preserve">CINTA DE AISLAR ELECTRICA </t>
  </si>
  <si>
    <t>POLIDUCTO DE ALTA DENSIDAD RD 17</t>
  </si>
  <si>
    <t xml:space="preserve">CABLE DE COBRE CALIBRE #8 CON AISLANTE </t>
  </si>
  <si>
    <t xml:space="preserve">JUNTEADOR EN POLVO BASE CEMENTO BULTO DE 10 KG MARCA CREST </t>
  </si>
  <si>
    <t xml:space="preserve">PORTA LAMPARAS DE LATON BASE REDONDA 102MM 250 V 660 W COLOR BLANCO </t>
  </si>
  <si>
    <t xml:space="preserve">PZA </t>
  </si>
  <si>
    <t xml:space="preserve">PEGAPISO FIXOL ADHESIVO EN SACO 20 KILOS, MARCA FIXOL </t>
  </si>
  <si>
    <t>ABRAZADERA DE UÑA GALVANIZADA UT DE 19 MM (3/4"), MARCA ANCIO</t>
  </si>
  <si>
    <t>ABRAZADERA DE UÑA GALVANIZADA UT DE 13 MM (1/2"), MARCA ANCIO</t>
  </si>
  <si>
    <t xml:space="preserve">MORTERO, MARCA TOLTECA </t>
  </si>
  <si>
    <t xml:space="preserve">CEMENTO GRIS NORMAL, MARCA TOLTECA </t>
  </si>
  <si>
    <t>FACT-241</t>
  </si>
  <si>
    <t>0175</t>
  </si>
  <si>
    <t>MEJORAMIENTO EN ESCUELA PRIMARIA DE LA MORA</t>
  </si>
  <si>
    <t>12352-001-00002-0096</t>
  </si>
  <si>
    <t>FACT-473F</t>
  </si>
  <si>
    <t>0247</t>
  </si>
  <si>
    <t xml:space="preserve"> FACT-1597</t>
  </si>
  <si>
    <t xml:space="preserve"> ARRENDAMIENTO DE MAQUINARIA. CAMINO RURAL TRAMO PUERTO-LA MINA</t>
  </si>
  <si>
    <t>0158</t>
  </si>
  <si>
    <t>0184</t>
  </si>
  <si>
    <t>0188</t>
  </si>
  <si>
    <t>0198</t>
  </si>
  <si>
    <t>0203</t>
  </si>
  <si>
    <t>T.B. 0809</t>
  </si>
  <si>
    <t>CLAVO 2"</t>
  </si>
  <si>
    <t>CONSTRUCCION DE SANITARIOS EN LA FLORIDA 2DA. ETAPA</t>
  </si>
  <si>
    <t>12354-001-00005-0101</t>
  </si>
  <si>
    <t>EQUIPAMIENTO DE DEPOSITO DE AGUA POTABLE EN LA LOCALIDAD DEL MEZQUITE</t>
  </si>
  <si>
    <t>MANO DE OBRA</t>
  </si>
  <si>
    <t>PAGO DE LISTAS DE RAYA  DEL 27 DE MAYO AL 01 DE JUNIO DEL 2019</t>
  </si>
  <si>
    <t>PAGO DE LISTAS DE RAYA  DEL 03 AL  08 DE JUNIO DEL 2019</t>
  </si>
  <si>
    <t>PAGO DE LISTAS DE RAYA  DEL 10 AL   15 DE JUNIO DEL 2019</t>
  </si>
  <si>
    <t>PAGO DE LISTAS DE RAYA  DEL 17 AL 22 DE JUNIO DEL 2019</t>
  </si>
  <si>
    <t>PAGO DE LISTAS DE RAYA  DEL 24 AL 29 DE JUNIO DEL 2019</t>
  </si>
  <si>
    <t>169</t>
  </si>
  <si>
    <t>PAGO DE LISTAS DE RAYA  DEL 01 DE JUNIO  AL 29 DE JULIO DEL 2019</t>
  </si>
  <si>
    <t>PAGO DE LISTAS DE RAYA  DEL 08  AL 13 DE JULIO DEL 2019</t>
  </si>
  <si>
    <t>PAGO DE LISTAS DE RAYA  DEL 15  AL 20 DE JULIO DEL 2019</t>
  </si>
  <si>
    <t>PAGO DE LISTAS DE RAYA  DEL 22  AL 27 DE JULIO DEL 2019</t>
  </si>
  <si>
    <t>PAGO DE LISTAS DE RAYA  DEL 29 DE JULIO AL 03  DE AGOSTO DEL 2019</t>
  </si>
  <si>
    <t>07</t>
  </si>
  <si>
    <t>10/07/20019</t>
  </si>
  <si>
    <t>ESMERILADOR MAKITA 9´´</t>
  </si>
  <si>
    <t>LLANTA PARA CARRETILLA</t>
  </si>
  <si>
    <t>DISCO DIAMANTE 9´´</t>
  </si>
  <si>
    <t>0230</t>
  </si>
  <si>
    <t>DFF9</t>
  </si>
  <si>
    <t>MARIANA HERNANDEZ MORA</t>
  </si>
  <si>
    <t>MUNICIPIO DE JUNGAPEO MICHOACAN, LISTA DE RAYA DEL 12 AL 15 FEBRERO, OBRA 60 REHAB. CAMINO JUNGAPEO</t>
  </si>
  <si>
    <t>MUNICIPIO DE JUNGAPEO  MICHOACAN, LISTA DE RAYA DEL 18 AL 23 FEBRERO, OBRA 60 REHAB. CAMINO JUNGAPEO:</t>
  </si>
  <si>
    <t>MUNICIPIO DE JUNGAPEO  MICHOACAN, LISTA DE RAYA DEL 25 DE FEBRERO AL 01 MARZO, OBRA 60 REHAB. CAMINO:</t>
  </si>
  <si>
    <t>MUNICIPIO DE JUNGAPEO MICHOACAN, LISTA DE RAYA DEL 04 AL 09 DE MARZO, OBRA 60 REHAB. CAMINO JUNGAPEO:</t>
  </si>
  <si>
    <t>MUNICIPIO DE JUNGAPEO MICHOACAN, LISTA DE RAYA DEL 11 AL 16 DE MARZO, OBRA 60 REHAB. CAMINO JUNGAPEO:</t>
  </si>
  <si>
    <t>MUNICIPIO DE JUNGAPEO MICHOACAN, LISTA DE RAYA DEL 18 AL 22 DE MARZO, OBRA 60 REHAB. CAMINO JUNGAPEO:</t>
  </si>
  <si>
    <t>MUNICIPIO DE JUNGAPEO MICHOACAN, LISTA DE RAYA DEL 15 ALA 20 DE ABRIL, OBRA 60 REHAB. DE CAMINO JUNG:</t>
  </si>
  <si>
    <t>MUNICIPIO DE JUNGAPEO MICHOACAN, LISTA DE RAYA DEL 20 AL 25 DE MAYO, OBRA 60 REHAB. DE CAMINO JUNGAP:</t>
  </si>
  <si>
    <t>MUNICIPIO DE JUNGAPEO MICHOACAN, LISTA DE RAYA DEL 25 AL 30 DE MARZO, OBRA 60 REHAB. CAMINO JUNGAPEO:</t>
  </si>
  <si>
    <t>MUNICIPIO DE JUNGAPEO MICHOACAN, LISTA DE RAYA DEL 08 AL 13 ABRIL, OBRA 60 REHAB. DE CAMINO JUNGAPEO:</t>
  </si>
  <si>
    <t>MUNICIPIO DE JUNGAPEO MICHOACAN, LISTA DE RAYA DEL 22 AL 27 ABRIL, OBRA 60 REHAB. CAMINO JUNGAPEO-DE:</t>
  </si>
  <si>
    <t>MUNICIPIO DE JUNGAPEO MICHOACAN, LISTA DE RAYA DEL 08 AL 13 DE JULIO, OBRA 60 REHAB. CAMINO JUNGAPEO:</t>
  </si>
  <si>
    <t>MUNICIPIO DE JUNGAPEO MICHOACAN, LISTA DE RAYA DEL 01 AL 06 DE JULIO, OBRA 60 REHAB. DE CAMINO JUNGA:</t>
  </si>
  <si>
    <t xml:space="preserve"> </t>
  </si>
  <si>
    <t xml:space="preserve"> FACT-95B</t>
  </si>
  <si>
    <t>A1660</t>
  </si>
  <si>
    <t>BUL</t>
  </si>
  <si>
    <t>ACEROS Y CEMENTOS SALINAS</t>
  </si>
  <si>
    <t xml:space="preserve">          </t>
  </si>
  <si>
    <t xml:space="preserve">                      </t>
  </si>
  <si>
    <t>DE OCTUBRE A DICIEMBRE DEL AÑO 2019</t>
  </si>
  <si>
    <t>VIAJES DE ARENA PARA CONSTRUCCION DE LOSA SALON DE USOS MULTIPLES EL CERRITO</t>
  </si>
  <si>
    <t>VIAJES</t>
  </si>
  <si>
    <t>VIAJES DE GRAVA ROJA PARA CONSTRUCCION DE LOSA SALON DE USOS MULTIPLES EL CERRITO</t>
  </si>
  <si>
    <t>VIAJES DE GRAVA DE PARA CONSTRUCCION DE LOSA SALON DE USOS MULTIPLES EL CERRITO CALIZAS</t>
  </si>
  <si>
    <t>0000000288</t>
  </si>
  <si>
    <t>0000000295</t>
  </si>
  <si>
    <t>FACT-02B1</t>
  </si>
  <si>
    <t>REHAB. SISTEMA DE DRENAJE Y ALCANTARILLADO</t>
  </si>
  <si>
    <t>T.B. 8619</t>
  </si>
  <si>
    <t>ACT-1694</t>
  </si>
  <si>
    <t>MEJORAMIENTO DE CAIC, VEGA</t>
  </si>
  <si>
    <t>MEJORAMIENTO ESC. PRIMARIA DE LA MORA</t>
  </si>
  <si>
    <t>00346</t>
  </si>
  <si>
    <t>FACT-4B8E</t>
  </si>
  <si>
    <t xml:space="preserve">T.B. 2613 </t>
  </si>
  <si>
    <t>FACT-1653</t>
  </si>
  <si>
    <t xml:space="preserve">MALLA POLLERA </t>
  </si>
  <si>
    <t>MALLA 10-10 6-6</t>
  </si>
  <si>
    <t>GUANTE P/ JARDINERIA</t>
  </si>
  <si>
    <t>ALAMBRON (ANILLOS) 10 X15</t>
  </si>
  <si>
    <t>ALAMBRON (ANILLOS) 10 X 20</t>
  </si>
  <si>
    <t>T.B. 4937</t>
  </si>
  <si>
    <t xml:space="preserve"> FACT-1691</t>
  </si>
  <si>
    <t>CABLE #2</t>
  </si>
  <si>
    <t xml:space="preserve"> CABLE #14</t>
  </si>
  <si>
    <t>TUBO CPVC 1/2"</t>
  </si>
  <si>
    <t>TEE PVC 4"</t>
  </si>
  <si>
    <t>LIJA DE AGUA #400</t>
  </si>
  <si>
    <t>VIAJE DE ARENA</t>
  </si>
  <si>
    <t>VIAJE DE GRAVA</t>
  </si>
  <si>
    <t>VIAJE DE PIEDRA</t>
  </si>
  <si>
    <t>BP-BROCAL Y TAPA DE</t>
  </si>
  <si>
    <t>ALAMBRON</t>
  </si>
  <si>
    <t>VIAJES DE SELLO PARA SISTEMA DE DRENAJE Y ALCANTARILLADO</t>
  </si>
  <si>
    <t xml:space="preserve">CTA. 8247 T.B. 0808 </t>
  </si>
  <si>
    <t xml:space="preserve"> FACT-1603 </t>
  </si>
  <si>
    <t>T.B. 4934</t>
  </si>
  <si>
    <t>FACT-1686</t>
  </si>
  <si>
    <t>OVALIN ANBEC</t>
  </si>
  <si>
    <t>PISO 33X33 BEIGE</t>
  </si>
  <si>
    <t>CJA</t>
  </si>
  <si>
    <t>JUEGO DE BAÑO BLANCO</t>
  </si>
  <si>
    <t>TINACO ROTOPLAS 1100 L</t>
  </si>
  <si>
    <t>AZULEJO 20 X 30</t>
  </si>
  <si>
    <t>M</t>
  </si>
  <si>
    <t>PEGAPISO BASICO</t>
  </si>
  <si>
    <t>SIKASEAL-113 UNIV. TRANSPARENTE 270</t>
  </si>
  <si>
    <t>MEZCLADORA MONOMANDO LAV</t>
  </si>
  <si>
    <t xml:space="preserve">VALVULA ANGULAR </t>
  </si>
  <si>
    <t>CESPOL P/ LAVABO</t>
  </si>
  <si>
    <t>T.B. 506</t>
  </si>
  <si>
    <t xml:space="preserve"> FACT-332</t>
  </si>
  <si>
    <t>COLOCACIÓN DE PUERTAS, MAMPARAS Y PUERTAS DE ALUMINIO CON POLICARBONATO</t>
  </si>
  <si>
    <t>CTA. 8247 CH. 99</t>
  </si>
  <si>
    <t>FACT-435</t>
  </si>
  <si>
    <t xml:space="preserve">VIAJES DE MATERIAL </t>
  </si>
  <si>
    <t>12352-001-00002-0102</t>
  </si>
  <si>
    <t xml:space="preserve">0000000315 </t>
  </si>
  <si>
    <t>REMUNERACIONES AL PERSONAL DE CARACTER TRANSITORIO A CP</t>
  </si>
  <si>
    <t>0000000320</t>
  </si>
  <si>
    <t>0000000339</t>
  </si>
  <si>
    <t>T.B. 851</t>
  </si>
  <si>
    <t>FACT-337</t>
  </si>
  <si>
    <t>T.B. 852</t>
  </si>
  <si>
    <t>FACT-338</t>
  </si>
  <si>
    <t>ARENA</t>
  </si>
  <si>
    <t>M³</t>
  </si>
  <si>
    <t>T.B. 853</t>
  </si>
  <si>
    <t>FACT-339</t>
  </si>
  <si>
    <t>T.B. 854</t>
  </si>
  <si>
    <t>FACT-340</t>
  </si>
  <si>
    <t>TABICON BLOQUES DE CONCRETO 40X14X20CM</t>
  </si>
  <si>
    <t>T.B. 855</t>
  </si>
  <si>
    <t>FACT-341</t>
  </si>
  <si>
    <t>VARILLA DE 3/8"</t>
  </si>
  <si>
    <t>T.B. 856</t>
  </si>
  <si>
    <t>FACT-342</t>
  </si>
  <si>
    <t>T.B. 857</t>
  </si>
  <si>
    <t>FACT-343</t>
  </si>
  <si>
    <t>ALAMBRE</t>
  </si>
  <si>
    <t>T.B. 858</t>
  </si>
  <si>
    <t>FACT-344</t>
  </si>
  <si>
    <t>MORTERO TOLTECA</t>
  </si>
  <si>
    <t>T.B. 859</t>
  </si>
  <si>
    <t>FACT-345</t>
  </si>
  <si>
    <t>VARILLA DE 1/2"</t>
  </si>
  <si>
    <t>T.B. 860</t>
  </si>
  <si>
    <t>FACT-346</t>
  </si>
  <si>
    <t xml:space="preserve">LOSETA </t>
  </si>
  <si>
    <t>M²</t>
  </si>
  <si>
    <t>T.B. 861</t>
  </si>
  <si>
    <t>FACT-347</t>
  </si>
  <si>
    <t>T.B. 862</t>
  </si>
  <si>
    <t>FACT-348</t>
  </si>
  <si>
    <t>JUNTEADOR</t>
  </si>
  <si>
    <t>T.B. 863</t>
  </si>
  <si>
    <t>FACT-349</t>
  </si>
  <si>
    <t>CLAVO DE 2 1/22"</t>
  </si>
  <si>
    <t>T.B. 864</t>
  </si>
  <si>
    <t>FACT-350</t>
  </si>
  <si>
    <t>PINTURA BLANCA</t>
  </si>
  <si>
    <t>T.B. 865</t>
  </si>
  <si>
    <t>FACT-351</t>
  </si>
  <si>
    <t>PINTURA NARANJA</t>
  </si>
  <si>
    <t>T.B. 866</t>
  </si>
  <si>
    <t>FACT-352</t>
  </si>
  <si>
    <t>PINTURA AMARILLA</t>
  </si>
  <si>
    <t>REHABILITACION DE CAMINO CARRIZAL CARRIZAL - BARRO</t>
  </si>
  <si>
    <t>12355-001-00003-0103</t>
  </si>
  <si>
    <t>0000000302</t>
  </si>
  <si>
    <t>0000000312</t>
  </si>
  <si>
    <t>0000000316</t>
  </si>
  <si>
    <t>0000000322</t>
  </si>
  <si>
    <t>0000000338</t>
  </si>
  <si>
    <t>0000000344</t>
  </si>
  <si>
    <t>0000000348</t>
  </si>
  <si>
    <t>0000000309</t>
  </si>
  <si>
    <t>FACT-A313</t>
  </si>
  <si>
    <t>ARRENDAMIENTO, OBRA  REHAB. DE CAMINO CARRIZAL-BARRO</t>
  </si>
  <si>
    <t>T.B. 0761</t>
  </si>
  <si>
    <t xml:space="preserve"> FACT-6282</t>
  </si>
  <si>
    <t>T.B. 0768</t>
  </si>
  <si>
    <t>FACT-6271</t>
  </si>
  <si>
    <t>T.B. 0764</t>
  </si>
  <si>
    <t>FACT-6347</t>
  </si>
  <si>
    <t>T.B. 0766</t>
  </si>
  <si>
    <t>FACT-6359</t>
  </si>
  <si>
    <t xml:space="preserve">T.B. 8992 </t>
  </si>
  <si>
    <t>FACT-6499</t>
  </si>
  <si>
    <t>T.B. 8995</t>
  </si>
  <si>
    <t>FACT-6511</t>
  </si>
  <si>
    <t>FACT-6399</t>
  </si>
  <si>
    <t>PAVIMENTACIÓN DE CALLES CON CONCRETO HIDRAULICO LA COLONIA</t>
  </si>
  <si>
    <t>12354-001-00005-0104</t>
  </si>
  <si>
    <t>T.B. 0727</t>
  </si>
  <si>
    <t xml:space="preserve"> FACT-1673</t>
  </si>
  <si>
    <t>POLVO TIRALINEAS</t>
  </si>
  <si>
    <t>SEGUETA BIMETALICA INFINITY</t>
  </si>
  <si>
    <t>HILO P/ ALBAÑIL</t>
  </si>
  <si>
    <t>0000000333</t>
  </si>
  <si>
    <t xml:space="preserve"> FACT-701E</t>
  </si>
  <si>
    <t>T.B. 6664</t>
  </si>
  <si>
    <t>FACT-80F1</t>
  </si>
  <si>
    <t>FACT-823</t>
  </si>
  <si>
    <t>0000000272</t>
  </si>
  <si>
    <t>0000000284</t>
  </si>
  <si>
    <t>0000000297</t>
  </si>
  <si>
    <t>0000000293</t>
  </si>
  <si>
    <t xml:space="preserve"> FACT-1693</t>
  </si>
  <si>
    <t>MINGITORIO P/ SANITARIO</t>
  </si>
  <si>
    <t>LAVABO P/ WC BLANCO</t>
  </si>
  <si>
    <t>CABLE #14</t>
  </si>
  <si>
    <t>MEZCLADORA P/ LAVABO</t>
  </si>
  <si>
    <t>T.B. 2048</t>
  </si>
  <si>
    <t>PIEDRA</t>
  </si>
  <si>
    <t>0000000262</t>
  </si>
  <si>
    <t>0000000156</t>
  </si>
  <si>
    <t>0000000166</t>
  </si>
  <si>
    <t>0000000241</t>
  </si>
  <si>
    <t>0000000242</t>
  </si>
  <si>
    <t>0000000243</t>
  </si>
  <si>
    <t>0000000253</t>
  </si>
  <si>
    <t>0000000256</t>
  </si>
  <si>
    <t>0000000270</t>
  </si>
  <si>
    <t>0000000273</t>
  </si>
  <si>
    <t>0000000281</t>
  </si>
  <si>
    <t>0000000289</t>
  </si>
  <si>
    <t>0000000296</t>
  </si>
  <si>
    <t>0000000303</t>
  </si>
  <si>
    <t>FACT-107</t>
  </si>
  <si>
    <t>FACT-122</t>
  </si>
  <si>
    <t>FACT-123</t>
  </si>
  <si>
    <t>T.B. 4460</t>
  </si>
  <si>
    <t>T.B. 1844</t>
  </si>
  <si>
    <t>T.B. 1843</t>
  </si>
  <si>
    <t>SILLETA PVC ALCANTARILLADO</t>
  </si>
  <si>
    <t>CODO DE 90X16mm DE PVC ALCANTARILLADO</t>
  </si>
  <si>
    <t>TUBO PVC SANITARIO 6"</t>
  </si>
  <si>
    <t>TUBO PVC SANITARIO 4"</t>
  </si>
  <si>
    <t>ARENA DE SAN PEDRO</t>
  </si>
  <si>
    <t>GRAVA TRITURADA</t>
  </si>
  <si>
    <t>TRAMO DE TUBO PVC ALCANTARILLADO DE 10"</t>
  </si>
  <si>
    <t>ANGULO DE 1/4" X 2"</t>
  </si>
  <si>
    <t>ANGULO DE 1/4" X 3"</t>
  </si>
  <si>
    <t>ANGULO DE 1/4" X 2 1/2"</t>
  </si>
  <si>
    <t>ESMALTE BLANCO</t>
  </si>
  <si>
    <t>DISCO DE CORTE</t>
  </si>
  <si>
    <t>SOLDADURA DE 1/8</t>
  </si>
  <si>
    <t>DISCO DE CORTE DE 14</t>
  </si>
  <si>
    <t>L</t>
  </si>
  <si>
    <t>T.B. 8625</t>
  </si>
  <si>
    <t xml:space="preserve"> FACT-1690</t>
  </si>
  <si>
    <t>MARMOLINA # 3</t>
  </si>
  <si>
    <t>CEMENTO BLANCO 25 KG</t>
  </si>
  <si>
    <t>SELLADOR 380 4 L</t>
  </si>
  <si>
    <t xml:space="preserve">CINTA DE AISLAR </t>
  </si>
  <si>
    <t>CENTRO DE CARGA</t>
  </si>
  <si>
    <t>APAGADOR SENSILLO</t>
  </si>
  <si>
    <t>CONTACTOS DUPLEX POLARIZADO</t>
  </si>
  <si>
    <t>CABLE DEL # 8</t>
  </si>
  <si>
    <t>CABLE DEL # 12</t>
  </si>
  <si>
    <t>LAMPARAS DE 2 X 35</t>
  </si>
  <si>
    <t xml:space="preserve">CIMBRA </t>
  </si>
  <si>
    <t>BROCHA DE 2" SINTETICA</t>
  </si>
  <si>
    <t>CLAVO DE 2 1/2"</t>
  </si>
  <si>
    <t>IMPERMEABILIZANTE</t>
  </si>
  <si>
    <t>LOSETA ECONOMICA</t>
  </si>
  <si>
    <t>MEMBRANA REFORZADA</t>
  </si>
  <si>
    <t>PEGAPISO</t>
  </si>
  <si>
    <t>SELLADOR 5 X 1</t>
  </si>
  <si>
    <t>VARILLAS DE 1 1/2"</t>
  </si>
  <si>
    <t>FACT-71F8</t>
  </si>
  <si>
    <t>'0000000078</t>
  </si>
  <si>
    <t>T.B. 8615</t>
  </si>
  <si>
    <t>FACT-1687</t>
  </si>
  <si>
    <t>CLAVO  2 1/2"</t>
  </si>
  <si>
    <t>0000000150</t>
  </si>
  <si>
    <t>FACT-1507</t>
  </si>
  <si>
    <t>0000000231</t>
  </si>
  <si>
    <t>FACT-1657</t>
  </si>
  <si>
    <t>T.B. 2621</t>
  </si>
  <si>
    <t>264</t>
  </si>
  <si>
    <t>2829</t>
  </si>
  <si>
    <t>13/09/2019</t>
  </si>
  <si>
    <t>277</t>
  </si>
  <si>
    <t>2837</t>
  </si>
  <si>
    <t>282</t>
  </si>
  <si>
    <t>2850</t>
  </si>
  <si>
    <t>27/09/2019</t>
  </si>
  <si>
    <t>298</t>
  </si>
  <si>
    <t>2964</t>
  </si>
  <si>
    <t>11/10/2019</t>
  </si>
  <si>
    <t>290</t>
  </si>
  <si>
    <t>3226</t>
  </si>
  <si>
    <t>05/10/2019</t>
  </si>
  <si>
    <t>T.B 0769</t>
  </si>
  <si>
    <t>2953</t>
  </si>
  <si>
    <t>16/10/2019</t>
  </si>
  <si>
    <t>FACT-6217</t>
  </si>
  <si>
    <t>T.B 2840</t>
  </si>
  <si>
    <t>2958</t>
  </si>
  <si>
    <t>10/10/2019</t>
  </si>
  <si>
    <t>FACT-6206</t>
  </si>
  <si>
    <t>308</t>
  </si>
  <si>
    <t>3393</t>
  </si>
  <si>
    <t>21/10/2019</t>
  </si>
  <si>
    <t>FACT-8EE</t>
  </si>
  <si>
    <t>PANEL LED 45W 6500 800</t>
  </si>
  <si>
    <t>177</t>
  </si>
  <si>
    <t xml:space="preserve"> FACT-1487</t>
  </si>
  <si>
    <t>TOP TOTAL 3 AÑOS</t>
  </si>
  <si>
    <t>0274</t>
  </si>
  <si>
    <t>0286</t>
  </si>
  <si>
    <t>0300</t>
  </si>
  <si>
    <t>0304</t>
  </si>
  <si>
    <t>0292</t>
  </si>
  <si>
    <t>0313</t>
  </si>
  <si>
    <t>0317</t>
  </si>
  <si>
    <t>0229</t>
  </si>
  <si>
    <t>T.B 5965</t>
  </si>
  <si>
    <t>FACT-1665</t>
  </si>
  <si>
    <t>MTK</t>
  </si>
  <si>
    <t>CALIDRA</t>
  </si>
  <si>
    <t>OVALIN MOD DOZZA</t>
  </si>
  <si>
    <t>STUCO 25KG</t>
  </si>
  <si>
    <t>MEZCLADORA MONOMANDON LAV</t>
  </si>
  <si>
    <t>PEGA PISO CREST PLATA</t>
  </si>
  <si>
    <t>CEMENTO BLANCO 25KG</t>
  </si>
  <si>
    <t>AFIX 390 SELLADOR 19LT</t>
  </si>
  <si>
    <t>COPLE PVC 4"</t>
  </si>
  <si>
    <t>0328</t>
  </si>
  <si>
    <t>FACT 28ED</t>
  </si>
  <si>
    <t>T.B. 8616</t>
  </si>
  <si>
    <t>FACT-1688</t>
  </si>
  <si>
    <t>FESTERBOND FESTER 19LT</t>
  </si>
  <si>
    <t>MALLA PLAFON MOD. 500 0.90MTS</t>
  </si>
  <si>
    <t>0234</t>
  </si>
  <si>
    <t>SELLO</t>
  </si>
  <si>
    <t>T.B. 4461</t>
  </si>
  <si>
    <t>FACT-FE43</t>
  </si>
  <si>
    <t xml:space="preserve">VENTANAS EN ALUMINIO DE 2.20X1.00M </t>
  </si>
  <si>
    <t xml:space="preserve">VENTANAS EN ALUMINIO DE 3.00X1.00M </t>
  </si>
  <si>
    <t>PUERTAS EN ALUMINIO DE 90X220 INCLUYE INSTALACION</t>
  </si>
  <si>
    <t>T.B. 4457</t>
  </si>
  <si>
    <t>PROTECCION DE HERRERIA DE 1X220, INCLUYE, INSTALACION Y PINTURA</t>
  </si>
  <si>
    <t>PROTECCION DE HERRERIA DE 1X300, INCLUYE, INSTALACION Y PINTURA</t>
  </si>
  <si>
    <t>T.B. 5963</t>
  </si>
  <si>
    <t>FACT-1656</t>
  </si>
  <si>
    <t>PINTURA VINILICA ACRIVIN</t>
  </si>
  <si>
    <t>PLACA 2 UNIDADES</t>
  </si>
  <si>
    <t>CONTACTO SENCILLO</t>
  </si>
  <si>
    <t>APAGADOR SENCILLO</t>
  </si>
  <si>
    <t>0276</t>
  </si>
  <si>
    <t>0285</t>
  </si>
  <si>
    <t>0299</t>
  </si>
  <si>
    <t>0306</t>
  </si>
  <si>
    <t>0291</t>
  </si>
  <si>
    <t>0310</t>
  </si>
  <si>
    <t>0319</t>
  </si>
  <si>
    <t>T.B. 9772</t>
  </si>
  <si>
    <t>FACT-1663</t>
  </si>
  <si>
    <t>0341</t>
  </si>
  <si>
    <t>FACT-8145</t>
  </si>
  <si>
    <t>FACT-1697</t>
  </si>
  <si>
    <t>0233</t>
  </si>
  <si>
    <t>0153</t>
  </si>
  <si>
    <t>0246</t>
  </si>
  <si>
    <t>0294</t>
  </si>
  <si>
    <t>FACT-C2AF</t>
  </si>
  <si>
    <t>ELABORACION DE REJA DE 5.30X90</t>
  </si>
  <si>
    <t>T.B. 10</t>
  </si>
  <si>
    <t xml:space="preserve"> FACT-1658</t>
  </si>
  <si>
    <t>0327</t>
  </si>
  <si>
    <t>FACT-116A</t>
  </si>
  <si>
    <t>T.B. 8620</t>
  </si>
  <si>
    <t>FACT-1692</t>
  </si>
  <si>
    <t>0275</t>
  </si>
  <si>
    <t>0287</t>
  </si>
  <si>
    <t>RENTA DE 15 DIAS APISONADORA MIKASA MT77HFR</t>
  </si>
  <si>
    <t>RENTA DE 15 DIAS APISONADORA WACKER NEWSON</t>
  </si>
  <si>
    <t>MOLDE PARA ESTAMPADO DE CONCRETO</t>
  </si>
  <si>
    <t>0329</t>
  </si>
  <si>
    <t>FACT-FFAA</t>
  </si>
  <si>
    <t>T.B. 8623</t>
  </si>
  <si>
    <t xml:space="preserve"> FACT-1689</t>
  </si>
  <si>
    <t>0278</t>
  </si>
  <si>
    <t>0283</t>
  </si>
  <si>
    <t>LLAVE DE TUBO O STILLSON 18"</t>
  </si>
  <si>
    <t>TUERCA UNION GALV 19MM 3/4</t>
  </si>
  <si>
    <t>COPLE GALVANIZAFDO 19MM 3/4</t>
  </si>
  <si>
    <t>VALVULA ESFERA 1" 1/2 BRONCE</t>
  </si>
  <si>
    <t>0334</t>
  </si>
  <si>
    <t>FACT-AE64</t>
  </si>
  <si>
    <t>0163</t>
  </si>
  <si>
    <t>0168</t>
  </si>
  <si>
    <t>0186</t>
  </si>
  <si>
    <t>0190</t>
  </si>
  <si>
    <t>0197</t>
  </si>
  <si>
    <t>0207</t>
  </si>
  <si>
    <t>0225</t>
  </si>
  <si>
    <t>0240</t>
  </si>
  <si>
    <t>0255</t>
  </si>
  <si>
    <t>0280</t>
  </si>
  <si>
    <t>FACT-11481</t>
  </si>
  <si>
    <t>JOSE ALFREDO PEREZ JAIMES</t>
  </si>
  <si>
    <t>TUERCA UNION 4" (105MM)</t>
  </si>
  <si>
    <t>TUERCA UNION 3" (75MM)</t>
  </si>
  <si>
    <t>TUBO DE FIERRO GALVANIZADO CON ROSCA DE 4" (105MM) C-40</t>
  </si>
  <si>
    <t>TUBO DE FIERRO GALVANIZADO CON ROSCA DE 3" (75MM) C-41</t>
  </si>
  <si>
    <t>SOLDADURA ELECTRICA 7018-1/8"</t>
  </si>
  <si>
    <t>PIEDRA BOLA</t>
  </si>
  <si>
    <t>JUNTA LIQUIDA PARA SELLADO DE CUERDAS DE TUBERIA PERMATEX 115GR</t>
  </si>
  <si>
    <t>GRAVA DE 3/4"</t>
  </si>
  <si>
    <t>DISCO DIAMANTE PARA CORTE CONCRETO 7"</t>
  </si>
  <si>
    <t>DISCO DE CORTE PARA ACERO</t>
  </si>
  <si>
    <t>CODO GALVANIZADO DE 4" (105MM)</t>
  </si>
  <si>
    <t>CODO GALVANIZADO DE 45X3" (75MM)</t>
  </si>
  <si>
    <t>CODO GALVANIZADO DE 90X3" (75MM)</t>
  </si>
  <si>
    <t>CEMENTO GRIS NORMAL MARCA TOLTECA</t>
  </si>
  <si>
    <t>ARENA (VIAJE 6M3)</t>
  </si>
  <si>
    <t>CODO GALVANIZADO 4" (105MM)</t>
  </si>
  <si>
    <t>T.B. 2617</t>
  </si>
  <si>
    <t xml:space="preserve"> FACT-1662</t>
  </si>
  <si>
    <t>SOQUET DE PORCELANA</t>
  </si>
  <si>
    <t>PIJA PUNTA DE BROCA 8X1 1/2"</t>
  </si>
  <si>
    <t xml:space="preserve">CINTA AISLAR </t>
  </si>
  <si>
    <t>T.B. 4456</t>
  </si>
  <si>
    <t>FACT-1373</t>
  </si>
  <si>
    <t>T.B. 2616</t>
  </si>
  <si>
    <t>FACT-FA7</t>
  </si>
  <si>
    <t>CLAVO P/C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</si>
</sst>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Pts&quot;_-;\-* #,##0.00\ &quot;Pts&quot;_-;_-* &quot;-&quot;??\ &quot;Pts&quot;_-;_-@_-"/>
    <numFmt numFmtId="165" formatCode="&quot;$&quot;#,##0.00"/>
    <numFmt numFmtId="166" formatCode="[$$-80A]#,##0.00"/>
    <numFmt numFmtId="167" formatCode="_-* #,##0.00\ [$€]_-;\-* #,##0.00\ [$€]_-;_-* &quot;-&quot;??\ [$€]_-;_-@_-"/>
    <numFmt numFmtId="168" formatCode="[$-C0A]d\-mmm\-yy;@"/>
    <numFmt numFmtId="169" formatCode="000"/>
    <numFmt numFmtId="170" formatCode="#,##0.000"/>
    <numFmt numFmtId="171" formatCode="dd/mm/yyyy;@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u/>
      <sz val="18"/>
      <name val="Arial Narrow"/>
      <family val="2"/>
    </font>
    <font>
      <sz val="8"/>
      <name val="Arial Narrow"/>
      <family val="2"/>
    </font>
    <font>
      <b/>
      <u/>
      <sz val="9.35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u/>
      <sz val="9.35"/>
      <color theme="10"/>
      <name val="Calibri"/>
      <family val="2"/>
    </font>
    <font>
      <sz val="11"/>
      <color theme="1"/>
      <name val="Arial Narrow"/>
      <family val="2"/>
    </font>
    <font>
      <u/>
      <sz val="9.35"/>
      <color theme="1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 Narrow"/>
      <family val="2"/>
    </font>
    <font>
      <sz val="8"/>
      <color theme="5" tint="-0.249977111117893"/>
      <name val="Arial Narrow"/>
      <family val="2"/>
    </font>
    <font>
      <b/>
      <sz val="11"/>
      <color theme="1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rgb="FFFF0000"/>
      <name val="Arial Narrow"/>
      <family val="2"/>
    </font>
    <font>
      <sz val="9"/>
      <color theme="5" tint="-0.249977111117893"/>
      <name val="Arial Narrow"/>
      <family val="2"/>
    </font>
    <font>
      <sz val="10"/>
      <color theme="1"/>
      <name val="Calibri"/>
      <family val="2"/>
      <scheme val="minor"/>
    </font>
    <font>
      <b/>
      <sz val="8"/>
      <color rgb="FFFF0000"/>
      <name val="Arial Narrow"/>
      <family val="2"/>
    </font>
    <font>
      <b/>
      <sz val="8"/>
      <color theme="5" tint="-0.249977111117893"/>
      <name val="Arial Narrow"/>
      <family val="2"/>
    </font>
    <font>
      <b/>
      <sz val="10"/>
      <name val="Arial Narrow"/>
      <family val="2"/>
    </font>
    <font>
      <b/>
      <sz val="12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1"/>
      <color theme="5" tint="-0.249977111117893"/>
      <name val="Arial Narrow"/>
      <family val="2"/>
    </font>
    <font>
      <b/>
      <sz val="10"/>
      <color rgb="FFFF0000"/>
      <name val="Arial Narrow"/>
      <family val="2"/>
    </font>
    <font>
      <b/>
      <sz val="11"/>
      <color rgb="FFFF0000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0" fillId="16" borderId="1" applyNumberFormat="0" applyAlignment="0" applyProtection="0"/>
    <xf numFmtId="167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1" fillId="18" borderId="0" applyNumberFormat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19" borderId="0" applyNumberFormat="0" applyBorder="0" applyAlignment="0" applyProtection="0"/>
    <xf numFmtId="0" fontId="1" fillId="0" borderId="0"/>
    <xf numFmtId="0" fontId="1" fillId="0" borderId="0"/>
    <xf numFmtId="0" fontId="1" fillId="11" borderId="4" applyNumberFormat="0" applyFont="0" applyAlignment="0" applyProtection="0"/>
    <xf numFmtId="0" fontId="13" fillId="3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7" fillId="0" borderId="9" applyNumberFormat="0" applyFill="0" applyAlignment="0" applyProtection="0"/>
  </cellStyleXfs>
  <cellXfs count="479">
    <xf numFmtId="0" fontId="0" fillId="0" borderId="0" xfId="0"/>
    <xf numFmtId="0" fontId="27" fillId="0" borderId="0" xfId="0" applyFont="1"/>
    <xf numFmtId="0" fontId="28" fillId="0" borderId="0" xfId="35" applyFont="1" applyAlignment="1" applyProtection="1"/>
    <xf numFmtId="0" fontId="18" fillId="0" borderId="0" xfId="35" applyFont="1" applyAlignment="1" applyProtection="1"/>
    <xf numFmtId="0" fontId="29" fillId="0" borderId="0" xfId="0" applyFont="1" applyBorder="1" applyAlignment="1">
      <alignment horizontal="left"/>
    </xf>
    <xf numFmtId="0" fontId="30" fillId="0" borderId="0" xfId="40" applyFont="1" applyBorder="1" applyAlignment="1">
      <alignment horizontal="center"/>
    </xf>
    <xf numFmtId="0" fontId="19" fillId="0" borderId="0" xfId="40" applyFont="1" applyBorder="1" applyAlignment="1">
      <alignment horizontal="center"/>
    </xf>
    <xf numFmtId="0" fontId="31" fillId="0" borderId="0" xfId="40" applyFont="1" applyBorder="1" applyAlignment="1">
      <alignment horizontal="center"/>
    </xf>
    <xf numFmtId="0" fontId="21" fillId="0" borderId="0" xfId="40" applyFont="1" applyAlignment="1"/>
    <xf numFmtId="0" fontId="29" fillId="0" borderId="0" xfId="0" applyFont="1" applyBorder="1" applyAlignment="1">
      <alignment horizontal="center"/>
    </xf>
    <xf numFmtId="0" fontId="32" fillId="0" borderId="0" xfId="0" applyFont="1" applyBorder="1"/>
    <xf numFmtId="169" fontId="21" fillId="0" borderId="0" xfId="40" applyNumberFormat="1" applyFont="1" applyFill="1" applyAlignment="1">
      <alignment horizontal="center" vertical="center" wrapText="1"/>
    </xf>
    <xf numFmtId="0" fontId="22" fillId="0" borderId="0" xfId="40" applyFont="1"/>
    <xf numFmtId="0" fontId="22" fillId="0" borderId="0" xfId="40" applyFont="1" applyAlignment="1">
      <alignment horizontal="center"/>
    </xf>
    <xf numFmtId="169" fontId="22" fillId="0" borderId="0" xfId="40" applyNumberFormat="1" applyFont="1" applyAlignment="1">
      <alignment horizontal="center" vertical="center"/>
    </xf>
    <xf numFmtId="168" fontId="22" fillId="0" borderId="0" xfId="40" applyNumberFormat="1" applyFont="1" applyAlignment="1">
      <alignment horizontal="center"/>
    </xf>
    <xf numFmtId="4" fontId="22" fillId="0" borderId="0" xfId="40" applyNumberFormat="1" applyFont="1"/>
    <xf numFmtId="0" fontId="21" fillId="3" borderId="10" xfId="40" applyFont="1" applyFill="1" applyBorder="1" applyAlignment="1">
      <alignment horizontal="center" vertical="center" wrapText="1"/>
    </xf>
    <xf numFmtId="0" fontId="21" fillId="3" borderId="11" xfId="40" applyFont="1" applyFill="1" applyBorder="1" applyAlignment="1">
      <alignment horizontal="center" vertical="center" wrapText="1"/>
    </xf>
    <xf numFmtId="169" fontId="21" fillId="3" borderId="11" xfId="40" applyNumberFormat="1" applyFont="1" applyFill="1" applyBorder="1" applyAlignment="1">
      <alignment horizontal="center" vertical="center" wrapText="1"/>
    </xf>
    <xf numFmtId="168" fontId="21" fillId="3" borderId="11" xfId="40" applyNumberFormat="1" applyFont="1" applyFill="1" applyBorder="1" applyAlignment="1">
      <alignment horizontal="center" vertical="center" wrapText="1"/>
    </xf>
    <xf numFmtId="4" fontId="21" fillId="3" borderId="11" xfId="40" applyNumberFormat="1" applyFont="1" applyFill="1" applyBorder="1" applyAlignment="1">
      <alignment horizontal="center" vertical="center" wrapText="1"/>
    </xf>
    <xf numFmtId="0" fontId="21" fillId="3" borderId="12" xfId="40" applyFont="1" applyFill="1" applyBorder="1" applyAlignment="1">
      <alignment horizontal="center" vertical="center" wrapText="1"/>
    </xf>
    <xf numFmtId="0" fontId="33" fillId="0" borderId="0" xfId="0" applyFont="1"/>
    <xf numFmtId="0" fontId="27" fillId="0" borderId="0" xfId="0" applyFont="1" applyBorder="1"/>
    <xf numFmtId="0" fontId="34" fillId="0" borderId="0" xfId="0" applyFont="1"/>
    <xf numFmtId="0" fontId="35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7" fillId="0" borderId="0" xfId="0" applyFont="1"/>
    <xf numFmtId="0" fontId="24" fillId="20" borderId="14" xfId="0" applyFont="1" applyFill="1" applyBorder="1" applyAlignment="1">
      <alignment horizontal="center" vertical="top" wrapText="1"/>
    </xf>
    <xf numFmtId="0" fontId="24" fillId="20" borderId="15" xfId="0" applyFont="1" applyFill="1" applyBorder="1" applyAlignment="1">
      <alignment horizontal="center" vertical="top" wrapText="1"/>
    </xf>
    <xf numFmtId="49" fontId="25" fillId="0" borderId="14" xfId="0" applyNumberFormat="1" applyFont="1" applyBorder="1" applyAlignment="1">
      <alignment horizontal="center" vertical="top" wrapText="1"/>
    </xf>
    <xf numFmtId="0" fontId="27" fillId="0" borderId="16" xfId="0" applyFont="1" applyBorder="1" applyAlignment="1">
      <alignment horizontal="justify" vertical="top" wrapText="1"/>
    </xf>
    <xf numFmtId="49" fontId="25" fillId="0" borderId="17" xfId="0" applyNumberFormat="1" applyFont="1" applyBorder="1" applyAlignment="1">
      <alignment horizontal="center" vertical="top" wrapText="1"/>
    </xf>
    <xf numFmtId="0" fontId="27" fillId="0" borderId="14" xfId="0" applyFont="1" applyBorder="1" applyAlignment="1">
      <alignment horizontal="justify" vertical="top" wrapText="1"/>
    </xf>
    <xf numFmtId="0" fontId="27" fillId="0" borderId="17" xfId="0" applyFont="1" applyBorder="1" applyAlignment="1">
      <alignment horizontal="justify" vertical="top" wrapText="1"/>
    </xf>
    <xf numFmtId="49" fontId="25" fillId="0" borderId="18" xfId="0" applyNumberFormat="1" applyFont="1" applyBorder="1" applyAlignment="1">
      <alignment horizontal="center" vertical="top" wrapText="1"/>
    </xf>
    <xf numFmtId="0" fontId="38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49" fontId="34" fillId="0" borderId="19" xfId="40" applyNumberFormat="1" applyFont="1" applyBorder="1" applyAlignment="1">
      <alignment horizontal="center" vertical="center"/>
    </xf>
    <xf numFmtId="168" fontId="34" fillId="0" borderId="21" xfId="40" applyNumberFormat="1" applyFont="1" applyBorder="1" applyAlignment="1">
      <alignment horizontal="center" vertical="center"/>
    </xf>
    <xf numFmtId="169" fontId="34" fillId="0" borderId="21" xfId="40" applyNumberFormat="1" applyFont="1" applyBorder="1" applyAlignment="1">
      <alignment horizontal="center" vertical="center"/>
    </xf>
    <xf numFmtId="0" fontId="34" fillId="0" borderId="22" xfId="40" applyNumberFormat="1" applyFont="1" applyBorder="1" applyAlignment="1">
      <alignment horizontal="center" vertical="center"/>
    </xf>
    <xf numFmtId="0" fontId="34" fillId="0" borderId="22" xfId="40" applyFont="1" applyBorder="1" applyAlignment="1">
      <alignment vertical="center" wrapText="1"/>
    </xf>
    <xf numFmtId="0" fontId="34" fillId="0" borderId="22" xfId="40" applyFont="1" applyBorder="1" applyAlignment="1">
      <alignment horizontal="center" vertical="center" wrapText="1"/>
    </xf>
    <xf numFmtId="0" fontId="34" fillId="0" borderId="22" xfId="40" applyFont="1" applyBorder="1" applyAlignment="1">
      <alignment horizontal="center" vertical="center"/>
    </xf>
    <xf numFmtId="4" fontId="34" fillId="0" borderId="22" xfId="40" applyNumberFormat="1" applyFont="1" applyBorder="1" applyAlignment="1">
      <alignment horizontal="center" vertical="center"/>
    </xf>
    <xf numFmtId="166" fontId="38" fillId="0" borderId="22" xfId="38" applyNumberFormat="1" applyFont="1" applyBorder="1" applyAlignment="1">
      <alignment vertical="center"/>
    </xf>
    <xf numFmtId="165" fontId="38" fillId="0" borderId="21" xfId="40" applyNumberFormat="1" applyFont="1" applyBorder="1" applyAlignment="1">
      <alignment horizontal="center" vertical="center"/>
    </xf>
    <xf numFmtId="0" fontId="38" fillId="0" borderId="0" xfId="0" applyFont="1"/>
    <xf numFmtId="0" fontId="34" fillId="0" borderId="20" xfId="40" applyFont="1" applyBorder="1" applyAlignment="1">
      <alignment horizontal="center" vertical="center"/>
    </xf>
    <xf numFmtId="14" fontId="34" fillId="0" borderId="21" xfId="40" applyNumberFormat="1" applyFont="1" applyBorder="1" applyAlignment="1">
      <alignment horizontal="center" vertical="center"/>
    </xf>
    <xf numFmtId="0" fontId="39" fillId="0" borderId="22" xfId="40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49" fontId="27" fillId="0" borderId="13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4" fontId="27" fillId="0" borderId="0" xfId="0" applyNumberFormat="1" applyFont="1"/>
    <xf numFmtId="166" fontId="27" fillId="0" borderId="0" xfId="0" applyNumberFormat="1" applyFont="1" applyBorder="1"/>
    <xf numFmtId="0" fontId="21" fillId="3" borderId="26" xfId="40" applyFont="1" applyFill="1" applyBorder="1" applyAlignment="1">
      <alignment horizontal="center" vertical="center" wrapText="1"/>
    </xf>
    <xf numFmtId="0" fontId="21" fillId="3" borderId="14" xfId="40" applyFont="1" applyFill="1" applyBorder="1" applyAlignment="1">
      <alignment horizontal="center" vertical="center" wrapText="1"/>
    </xf>
    <xf numFmtId="14" fontId="34" fillId="0" borderId="22" xfId="40" applyNumberFormat="1" applyFont="1" applyBorder="1" applyAlignment="1">
      <alignment horizontal="center" vertical="center"/>
    </xf>
    <xf numFmtId="169" fontId="34" fillId="0" borderId="22" xfId="40" applyNumberFormat="1" applyFont="1" applyBorder="1" applyAlignment="1">
      <alignment horizontal="center" vertical="center"/>
    </xf>
    <xf numFmtId="165" fontId="38" fillId="0" borderId="22" xfId="40" applyNumberFormat="1" applyFont="1" applyBorder="1" applyAlignment="1">
      <alignment horizontal="center" vertical="center"/>
    </xf>
    <xf numFmtId="0" fontId="19" fillId="3" borderId="22" xfId="40" applyFont="1" applyFill="1" applyBorder="1" applyAlignment="1">
      <alignment horizontal="center" vertical="center" wrapText="1"/>
    </xf>
    <xf numFmtId="4" fontId="19" fillId="3" borderId="22" xfId="40" applyNumberFormat="1" applyFont="1" applyFill="1" applyBorder="1" applyAlignment="1">
      <alignment horizontal="center" vertical="center" wrapText="1"/>
    </xf>
    <xf numFmtId="165" fontId="19" fillId="3" borderId="22" xfId="40" applyNumberFormat="1" applyFont="1" applyFill="1" applyBorder="1" applyAlignment="1">
      <alignment horizontal="center" vertical="center" wrapText="1"/>
    </xf>
    <xf numFmtId="0" fontId="19" fillId="3" borderId="21" xfId="40" applyFont="1" applyFill="1" applyBorder="1" applyAlignment="1">
      <alignment horizontal="center" vertical="center" wrapText="1"/>
    </xf>
    <xf numFmtId="0" fontId="34" fillId="0" borderId="21" xfId="40" applyFont="1" applyBorder="1" applyAlignment="1">
      <alignment horizontal="center" vertical="center"/>
    </xf>
    <xf numFmtId="4" fontId="19" fillId="3" borderId="21" xfId="40" applyNumberFormat="1" applyFont="1" applyFill="1" applyBorder="1" applyAlignment="1">
      <alignment horizontal="center" vertical="center" wrapText="1"/>
    </xf>
    <xf numFmtId="0" fontId="27" fillId="0" borderId="22" xfId="0" applyFont="1" applyBorder="1"/>
    <xf numFmtId="0" fontId="27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wrapText="1"/>
    </xf>
    <xf numFmtId="0" fontId="34" fillId="0" borderId="22" xfId="0" applyFont="1" applyBorder="1" applyAlignment="1">
      <alignment vertical="center" wrapText="1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center" vertical="center"/>
    </xf>
    <xf numFmtId="14" fontId="34" fillId="0" borderId="22" xfId="0" applyNumberFormat="1" applyFont="1" applyBorder="1" applyAlignment="1">
      <alignment horizontal="center" vertical="center"/>
    </xf>
    <xf numFmtId="2" fontId="27" fillId="0" borderId="22" xfId="0" applyNumberFormat="1" applyFont="1" applyBorder="1" applyAlignment="1">
      <alignment horizontal="center" vertical="center"/>
    </xf>
    <xf numFmtId="2" fontId="27" fillId="0" borderId="21" xfId="0" applyNumberFormat="1" applyFont="1" applyBorder="1" applyAlignment="1">
      <alignment horizontal="center" vertical="center"/>
    </xf>
    <xf numFmtId="165" fontId="19" fillId="3" borderId="21" xfId="4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49" fontId="27" fillId="0" borderId="13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49" fontId="27" fillId="0" borderId="13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21" fillId="3" borderId="27" xfId="40" applyFont="1" applyFill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/>
    </xf>
    <xf numFmtId="49" fontId="34" fillId="0" borderId="20" xfId="40" applyNumberFormat="1" applyFont="1" applyBorder="1" applyAlignment="1">
      <alignment horizontal="center" vertical="center"/>
    </xf>
    <xf numFmtId="166" fontId="34" fillId="0" borderId="22" xfId="38" applyNumberFormat="1" applyFont="1" applyBorder="1" applyAlignment="1">
      <alignment vertical="center"/>
    </xf>
    <xf numFmtId="165" fontId="34" fillId="0" borderId="21" xfId="40" applyNumberFormat="1" applyFont="1" applyBorder="1" applyAlignment="1">
      <alignment horizontal="center" vertical="center"/>
    </xf>
    <xf numFmtId="166" fontId="34" fillId="0" borderId="23" xfId="38" applyNumberFormat="1" applyFont="1" applyBorder="1" applyAlignment="1">
      <alignment vertical="center"/>
    </xf>
    <xf numFmtId="4" fontId="34" fillId="0" borderId="23" xfId="38" applyNumberFormat="1" applyFont="1" applyBorder="1" applyAlignment="1">
      <alignment vertical="center"/>
    </xf>
    <xf numFmtId="0" fontId="37" fillId="0" borderId="0" xfId="0" applyFont="1" applyAlignment="1"/>
    <xf numFmtId="0" fontId="34" fillId="0" borderId="22" xfId="40" applyFont="1" applyBorder="1" applyAlignment="1">
      <alignment horizontal="left" vertical="center" wrapText="1"/>
    </xf>
    <xf numFmtId="170" fontId="34" fillId="0" borderId="22" xfId="40" applyNumberFormat="1" applyFont="1" applyBorder="1" applyAlignment="1">
      <alignment horizontal="center" vertical="center"/>
    </xf>
    <xf numFmtId="0" fontId="40" fillId="0" borderId="0" xfId="40" applyFont="1" applyBorder="1" applyAlignment="1">
      <alignment horizontal="center"/>
    </xf>
    <xf numFmtId="0" fontId="41" fillId="0" borderId="0" xfId="40" applyFont="1" applyBorder="1" applyAlignment="1">
      <alignment horizontal="center"/>
    </xf>
    <xf numFmtId="4" fontId="34" fillId="0" borderId="0" xfId="40" applyNumberFormat="1" applyFont="1" applyBorder="1" applyAlignment="1">
      <alignment horizontal="center" vertical="center"/>
    </xf>
    <xf numFmtId="49" fontId="34" fillId="0" borderId="19" xfId="40" applyNumberFormat="1" applyFont="1" applyFill="1" applyBorder="1" applyAlignment="1">
      <alignment horizontal="center" vertical="center"/>
    </xf>
    <xf numFmtId="0" fontId="34" fillId="0" borderId="20" xfId="40" applyFont="1" applyFill="1" applyBorder="1" applyAlignment="1">
      <alignment horizontal="center" vertical="center"/>
    </xf>
    <xf numFmtId="14" fontId="34" fillId="0" borderId="21" xfId="40" applyNumberFormat="1" applyFont="1" applyFill="1" applyBorder="1" applyAlignment="1">
      <alignment horizontal="center" vertical="center"/>
    </xf>
    <xf numFmtId="169" fontId="34" fillId="0" borderId="21" xfId="40" applyNumberFormat="1" applyFont="1" applyFill="1" applyBorder="1" applyAlignment="1">
      <alignment horizontal="center" vertical="center"/>
    </xf>
    <xf numFmtId="0" fontId="34" fillId="0" borderId="22" xfId="40" applyFont="1" applyFill="1" applyBorder="1" applyAlignment="1">
      <alignment vertical="center" wrapText="1"/>
    </xf>
    <xf numFmtId="0" fontId="34" fillId="0" borderId="22" xfId="40" applyFont="1" applyFill="1" applyBorder="1" applyAlignment="1">
      <alignment horizontal="center" vertical="center" wrapText="1"/>
    </xf>
    <xf numFmtId="0" fontId="34" fillId="0" borderId="22" xfId="40" applyFont="1" applyFill="1" applyBorder="1" applyAlignment="1">
      <alignment horizontal="center" vertical="center"/>
    </xf>
    <xf numFmtId="4" fontId="34" fillId="0" borderId="22" xfId="40" applyNumberFormat="1" applyFont="1" applyFill="1" applyBorder="1" applyAlignment="1">
      <alignment horizontal="center" vertical="center"/>
    </xf>
    <xf numFmtId="166" fontId="34" fillId="0" borderId="22" xfId="38" applyNumberFormat="1" applyFont="1" applyFill="1" applyBorder="1" applyAlignment="1">
      <alignment vertical="center"/>
    </xf>
    <xf numFmtId="165" fontId="34" fillId="0" borderId="21" xfId="40" applyNumberFormat="1" applyFont="1" applyFill="1" applyBorder="1" applyAlignment="1">
      <alignment horizontal="center" vertical="center"/>
    </xf>
    <xf numFmtId="49" fontId="34" fillId="0" borderId="21" xfId="40" applyNumberFormat="1" applyFont="1" applyBorder="1" applyAlignment="1">
      <alignment horizontal="center" vertical="center"/>
    </xf>
    <xf numFmtId="4" fontId="34" fillId="0" borderId="21" xfId="40" applyNumberFormat="1" applyFont="1" applyBorder="1" applyAlignment="1">
      <alignment horizontal="center" vertical="center"/>
    </xf>
    <xf numFmtId="0" fontId="34" fillId="0" borderId="21" xfId="40" applyFont="1" applyBorder="1" applyAlignment="1">
      <alignment vertical="center" wrapText="1"/>
    </xf>
    <xf numFmtId="0" fontId="34" fillId="0" borderId="21" xfId="40" applyFont="1" applyBorder="1" applyAlignment="1">
      <alignment horizontal="center" vertical="center" wrapText="1"/>
    </xf>
    <xf numFmtId="166" fontId="34" fillId="0" borderId="21" xfId="38" applyNumberFormat="1" applyFont="1" applyBorder="1" applyAlignment="1">
      <alignment vertical="center"/>
    </xf>
    <xf numFmtId="0" fontId="38" fillId="0" borderId="0" xfId="0" applyFont="1" applyAlignment="1">
      <alignment horizontal="center"/>
    </xf>
    <xf numFmtId="49" fontId="27" fillId="0" borderId="13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3" fillId="0" borderId="0" xfId="4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49" fontId="27" fillId="0" borderId="13" xfId="0" applyNumberFormat="1" applyFont="1" applyBorder="1" applyAlignment="1">
      <alignment horizontal="center"/>
    </xf>
    <xf numFmtId="14" fontId="34" fillId="0" borderId="29" xfId="40" applyNumberFormat="1" applyFont="1" applyBorder="1" applyAlignment="1">
      <alignment horizontal="center" vertical="center"/>
    </xf>
    <xf numFmtId="49" fontId="34" fillId="0" borderId="22" xfId="40" applyNumberFormat="1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21" fillId="3" borderId="21" xfId="4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14" fontId="22" fillId="3" borderId="21" xfId="40" applyNumberFormat="1" applyFont="1" applyFill="1" applyBorder="1" applyAlignment="1">
      <alignment horizontal="center" vertical="center" wrapText="1"/>
    </xf>
    <xf numFmtId="49" fontId="34" fillId="0" borderId="30" xfId="40" applyNumberFormat="1" applyFont="1" applyBorder="1" applyAlignment="1">
      <alignment horizontal="center" vertical="center"/>
    </xf>
    <xf numFmtId="14" fontId="34" fillId="0" borderId="31" xfId="40" applyNumberFormat="1" applyFont="1" applyBorder="1" applyAlignment="1">
      <alignment horizontal="center" vertical="center"/>
    </xf>
    <xf numFmtId="169" fontId="34" fillId="0" borderId="31" xfId="40" applyNumberFormat="1" applyFont="1" applyBorder="1" applyAlignment="1">
      <alignment horizontal="center" vertical="center"/>
    </xf>
    <xf numFmtId="0" fontId="34" fillId="0" borderId="32" xfId="40" applyFont="1" applyBorder="1" applyAlignment="1">
      <alignment horizontal="center" vertical="center" wrapText="1"/>
    </xf>
    <xf numFmtId="0" fontId="34" fillId="0" borderId="31" xfId="40" applyFont="1" applyBorder="1" applyAlignment="1">
      <alignment horizontal="center" vertical="center"/>
    </xf>
    <xf numFmtId="4" fontId="34" fillId="0" borderId="31" xfId="40" applyNumberFormat="1" applyFont="1" applyBorder="1" applyAlignment="1">
      <alignment horizontal="center" vertical="center"/>
    </xf>
    <xf numFmtId="166" fontId="34" fillId="0" borderId="32" xfId="38" applyNumberFormat="1" applyFont="1" applyBorder="1" applyAlignment="1">
      <alignment vertical="center"/>
    </xf>
    <xf numFmtId="165" fontId="34" fillId="0" borderId="31" xfId="40" applyNumberFormat="1" applyFont="1" applyBorder="1" applyAlignment="1">
      <alignment horizontal="center" vertical="center"/>
    </xf>
    <xf numFmtId="4" fontId="34" fillId="0" borderId="33" xfId="38" applyNumberFormat="1" applyFont="1" applyBorder="1" applyAlignment="1">
      <alignment vertical="center"/>
    </xf>
    <xf numFmtId="49" fontId="34" fillId="0" borderId="0" xfId="40" applyNumberFormat="1" applyFont="1" applyBorder="1" applyAlignment="1">
      <alignment horizontal="center" vertical="center"/>
    </xf>
    <xf numFmtId="14" fontId="34" fillId="0" borderId="0" xfId="40" applyNumberFormat="1" applyFont="1" applyBorder="1" applyAlignment="1">
      <alignment horizontal="center" vertical="center"/>
    </xf>
    <xf numFmtId="169" fontId="34" fillId="0" borderId="0" xfId="40" applyNumberFormat="1" applyFont="1" applyBorder="1" applyAlignment="1">
      <alignment horizontal="center" vertical="center"/>
    </xf>
    <xf numFmtId="0" fontId="34" fillId="0" borderId="0" xfId="40" applyNumberFormat="1" applyFont="1" applyBorder="1" applyAlignment="1">
      <alignment horizontal="center" vertical="center"/>
    </xf>
    <xf numFmtId="0" fontId="34" fillId="0" borderId="0" xfId="40" applyFont="1" applyBorder="1" applyAlignment="1">
      <alignment vertical="center" wrapText="1"/>
    </xf>
    <xf numFmtId="0" fontId="34" fillId="0" borderId="0" xfId="40" applyFont="1" applyBorder="1" applyAlignment="1">
      <alignment horizontal="center" vertical="center" wrapText="1"/>
    </xf>
    <xf numFmtId="0" fontId="34" fillId="0" borderId="0" xfId="40" applyFont="1" applyBorder="1" applyAlignment="1">
      <alignment horizontal="center" vertical="center"/>
    </xf>
    <xf numFmtId="166" fontId="34" fillId="0" borderId="0" xfId="38" applyNumberFormat="1" applyFont="1" applyBorder="1" applyAlignment="1">
      <alignment vertical="center"/>
    </xf>
    <xf numFmtId="165" fontId="34" fillId="0" borderId="0" xfId="40" applyNumberFormat="1" applyFont="1" applyBorder="1" applyAlignment="1">
      <alignment horizontal="center" vertical="center"/>
    </xf>
    <xf numFmtId="49" fontId="34" fillId="0" borderId="21" xfId="0" applyNumberFormat="1" applyFont="1" applyBorder="1" applyAlignment="1">
      <alignment horizontal="center" vertical="center"/>
    </xf>
    <xf numFmtId="14" fontId="34" fillId="0" borderId="21" xfId="0" applyNumberFormat="1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34" fillId="0" borderId="21" xfId="0" applyFont="1" applyBorder="1" applyAlignment="1">
      <alignment vertical="center" wrapText="1"/>
    </xf>
    <xf numFmtId="49" fontId="34" fillId="0" borderId="32" xfId="0" applyNumberFormat="1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14" fontId="34" fillId="0" borderId="32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34" fillId="0" borderId="32" xfId="0" applyFont="1" applyBorder="1" applyAlignment="1">
      <alignment vertical="center" wrapText="1"/>
    </xf>
    <xf numFmtId="2" fontId="27" fillId="0" borderId="32" xfId="0" applyNumberFormat="1" applyFont="1" applyBorder="1" applyAlignment="1">
      <alignment horizontal="center" vertical="center"/>
    </xf>
    <xf numFmtId="165" fontId="19" fillId="3" borderId="32" xfId="40" applyNumberFormat="1" applyFont="1" applyFill="1" applyBorder="1" applyAlignment="1">
      <alignment horizontal="center" vertical="center" wrapText="1"/>
    </xf>
    <xf numFmtId="165" fontId="38" fillId="0" borderId="32" xfId="40" applyNumberFormat="1" applyFont="1" applyBorder="1" applyAlignment="1">
      <alignment horizontal="center" vertical="center"/>
    </xf>
    <xf numFmtId="0" fontId="27" fillId="0" borderId="21" xfId="0" applyFont="1" applyBorder="1"/>
    <xf numFmtId="0" fontId="34" fillId="0" borderId="19" xfId="0" applyFont="1" applyBorder="1" applyAlignment="1">
      <alignment horizontal="center" vertical="center"/>
    </xf>
    <xf numFmtId="49" fontId="34" fillId="0" borderId="35" xfId="0" applyNumberFormat="1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14" fontId="34" fillId="0" borderId="37" xfId="0" applyNumberFormat="1" applyFont="1" applyBorder="1" applyAlignment="1">
      <alignment horizontal="center" vertical="center"/>
    </xf>
    <xf numFmtId="49" fontId="34" fillId="0" borderId="37" xfId="0" applyNumberFormat="1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vertical="center" wrapText="1"/>
    </xf>
    <xf numFmtId="2" fontId="27" fillId="0" borderId="36" xfId="0" applyNumberFormat="1" applyFont="1" applyBorder="1" applyAlignment="1">
      <alignment horizontal="center" vertical="center"/>
    </xf>
    <xf numFmtId="165" fontId="19" fillId="3" borderId="36" xfId="40" applyNumberFormat="1" applyFont="1" applyFill="1" applyBorder="1" applyAlignment="1">
      <alignment horizontal="center" vertical="center" wrapText="1"/>
    </xf>
    <xf numFmtId="165" fontId="38" fillId="0" borderId="36" xfId="40" applyNumberFormat="1" applyFont="1" applyBorder="1" applyAlignment="1">
      <alignment horizontal="center" vertical="center"/>
    </xf>
    <xf numFmtId="166" fontId="27" fillId="0" borderId="14" xfId="0" applyNumberFormat="1" applyFont="1" applyBorder="1"/>
    <xf numFmtId="0" fontId="44" fillId="0" borderId="0" xfId="40" applyFont="1" applyBorder="1" applyAlignment="1">
      <alignment horizontal="center"/>
    </xf>
    <xf numFmtId="4" fontId="34" fillId="0" borderId="25" xfId="38" applyNumberFormat="1" applyFont="1" applyBorder="1" applyAlignment="1">
      <alignment vertical="center"/>
    </xf>
    <xf numFmtId="14" fontId="34" fillId="0" borderId="36" xfId="0" applyNumberFormat="1" applyFont="1" applyBorder="1" applyAlignment="1">
      <alignment horizontal="center" vertical="center"/>
    </xf>
    <xf numFmtId="49" fontId="34" fillId="0" borderId="36" xfId="0" applyNumberFormat="1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4" fontId="34" fillId="0" borderId="38" xfId="38" applyNumberFormat="1" applyFont="1" applyBorder="1" applyAlignment="1">
      <alignment vertical="center"/>
    </xf>
    <xf numFmtId="4" fontId="34" fillId="0" borderId="34" xfId="38" applyNumberFormat="1" applyFont="1" applyBorder="1" applyAlignment="1">
      <alignment vertical="center"/>
    </xf>
    <xf numFmtId="0" fontId="34" fillId="0" borderId="30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4" fontId="34" fillId="0" borderId="40" xfId="38" applyNumberFormat="1" applyFont="1" applyBorder="1" applyAlignment="1">
      <alignment vertical="center"/>
    </xf>
    <xf numFmtId="4" fontId="34" fillId="0" borderId="41" xfId="38" applyNumberFormat="1" applyFont="1" applyBorder="1" applyAlignment="1">
      <alignment vertical="center"/>
    </xf>
    <xf numFmtId="49" fontId="34" fillId="0" borderId="30" xfId="0" applyNumberFormat="1" applyFont="1" applyBorder="1" applyAlignment="1">
      <alignment horizontal="center" vertical="center"/>
    </xf>
    <xf numFmtId="0" fontId="34" fillId="0" borderId="37" xfId="0" applyFont="1" applyBorder="1" applyAlignment="1">
      <alignment vertical="center" wrapText="1"/>
    </xf>
    <xf numFmtId="0" fontId="34" fillId="0" borderId="42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2" fontId="27" fillId="0" borderId="37" xfId="0" applyNumberFormat="1" applyFont="1" applyBorder="1" applyAlignment="1">
      <alignment horizontal="center" vertical="center"/>
    </xf>
    <xf numFmtId="165" fontId="19" fillId="3" borderId="37" xfId="40" applyNumberFormat="1" applyFont="1" applyFill="1" applyBorder="1" applyAlignment="1">
      <alignment horizontal="center" vertical="center" wrapText="1"/>
    </xf>
    <xf numFmtId="165" fontId="38" fillId="0" borderId="37" xfId="40" applyNumberFormat="1" applyFont="1" applyBorder="1" applyAlignment="1">
      <alignment horizontal="center" vertical="center"/>
    </xf>
    <xf numFmtId="4" fontId="38" fillId="0" borderId="43" xfId="38" applyNumberFormat="1" applyFont="1" applyBorder="1" applyAlignment="1">
      <alignment vertical="center"/>
    </xf>
    <xf numFmtId="49" fontId="34" fillId="0" borderId="42" xfId="0" applyNumberFormat="1" applyFont="1" applyBorder="1" applyAlignment="1">
      <alignment horizontal="center" vertical="center"/>
    </xf>
    <xf numFmtId="4" fontId="34" fillId="0" borderId="43" xfId="38" applyNumberFormat="1" applyFont="1" applyBorder="1" applyAlignment="1">
      <alignment vertical="center"/>
    </xf>
    <xf numFmtId="49" fontId="34" fillId="0" borderId="19" xfId="0" applyNumberFormat="1" applyFont="1" applyBorder="1" applyAlignment="1">
      <alignment horizontal="center" vertical="center"/>
    </xf>
    <xf numFmtId="165" fontId="22" fillId="3" borderId="22" xfId="40" applyNumberFormat="1" applyFont="1" applyFill="1" applyBorder="1" applyAlignment="1">
      <alignment horizontal="center" vertical="center" wrapText="1"/>
    </xf>
    <xf numFmtId="165" fontId="34" fillId="0" borderId="22" xfId="40" applyNumberFormat="1" applyFont="1" applyBorder="1" applyAlignment="1">
      <alignment horizontal="center" vertical="center"/>
    </xf>
    <xf numFmtId="165" fontId="22" fillId="3" borderId="21" xfId="40" applyNumberFormat="1" applyFont="1" applyFill="1" applyBorder="1" applyAlignment="1">
      <alignment horizontal="center" vertical="center" wrapText="1"/>
    </xf>
    <xf numFmtId="49" fontId="34" fillId="0" borderId="42" xfId="40" applyNumberFormat="1" applyFont="1" applyBorder="1" applyAlignment="1">
      <alignment horizontal="center" vertical="center"/>
    </xf>
    <xf numFmtId="0" fontId="34" fillId="0" borderId="44" xfId="40" applyFont="1" applyBorder="1" applyAlignment="1">
      <alignment horizontal="center" vertical="center"/>
    </xf>
    <xf numFmtId="14" fontId="34" fillId="0" borderId="36" xfId="40" applyNumberFormat="1" applyFont="1" applyBorder="1" applyAlignment="1">
      <alignment horizontal="center" vertical="center"/>
    </xf>
    <xf numFmtId="169" fontId="34" fillId="0" borderId="36" xfId="40" applyNumberFormat="1" applyFont="1" applyBorder="1" applyAlignment="1">
      <alignment horizontal="center" vertical="center"/>
    </xf>
    <xf numFmtId="168" fontId="34" fillId="0" borderId="36" xfId="40" applyNumberFormat="1" applyFont="1" applyBorder="1" applyAlignment="1">
      <alignment horizontal="center" vertical="center"/>
    </xf>
    <xf numFmtId="0" fontId="34" fillId="0" borderId="37" xfId="40" applyNumberFormat="1" applyFont="1" applyBorder="1" applyAlignment="1">
      <alignment horizontal="center" vertical="center"/>
    </xf>
    <xf numFmtId="0" fontId="34" fillId="0" borderId="37" xfId="40" applyFont="1" applyBorder="1" applyAlignment="1">
      <alignment vertical="center" wrapText="1"/>
    </xf>
    <xf numFmtId="0" fontId="34" fillId="0" borderId="37" xfId="40" applyFont="1" applyBorder="1" applyAlignment="1">
      <alignment horizontal="center" vertical="center" wrapText="1"/>
    </xf>
    <xf numFmtId="0" fontId="34" fillId="0" borderId="37" xfId="40" applyFont="1" applyBorder="1" applyAlignment="1">
      <alignment horizontal="center" vertical="center"/>
    </xf>
    <xf numFmtId="4" fontId="34" fillId="0" borderId="37" xfId="40" applyNumberFormat="1" applyFont="1" applyBorder="1" applyAlignment="1">
      <alignment horizontal="center" vertical="center"/>
    </xf>
    <xf numFmtId="166" fontId="34" fillId="0" borderId="37" xfId="38" applyNumberFormat="1" applyFont="1" applyBorder="1" applyAlignment="1">
      <alignment vertical="center"/>
    </xf>
    <xf numFmtId="165" fontId="34" fillId="0" borderId="36" xfId="40" applyNumberFormat="1" applyFont="1" applyBorder="1" applyAlignment="1">
      <alignment horizontal="center" vertical="center"/>
    </xf>
    <xf numFmtId="166" fontId="34" fillId="0" borderId="14" xfId="0" applyNumberFormat="1" applyFont="1" applyBorder="1"/>
    <xf numFmtId="0" fontId="27" fillId="0" borderId="22" xfId="40" applyNumberFormat="1" applyFont="1" applyBorder="1" applyAlignment="1">
      <alignment horizontal="center" vertical="center"/>
    </xf>
    <xf numFmtId="4" fontId="22" fillId="3" borderId="22" xfId="40" applyNumberFormat="1" applyFont="1" applyFill="1" applyBorder="1" applyAlignment="1">
      <alignment horizontal="center" vertical="center" wrapText="1"/>
    </xf>
    <xf numFmtId="4" fontId="22" fillId="3" borderId="21" xfId="40" applyNumberFormat="1" applyFont="1" applyFill="1" applyBorder="1" applyAlignment="1">
      <alignment horizontal="center" vertical="center" wrapText="1"/>
    </xf>
    <xf numFmtId="0" fontId="27" fillId="0" borderId="21" xfId="40" applyNumberFormat="1" applyFont="1" applyBorder="1" applyAlignment="1">
      <alignment horizontal="center" vertical="center"/>
    </xf>
    <xf numFmtId="0" fontId="19" fillId="3" borderId="19" xfId="40" applyFont="1" applyFill="1" applyBorder="1" applyAlignment="1">
      <alignment horizontal="center" vertical="center" wrapText="1"/>
    </xf>
    <xf numFmtId="0" fontId="19" fillId="3" borderId="39" xfId="40" applyFont="1" applyFill="1" applyBorder="1" applyAlignment="1">
      <alignment horizontal="center" vertical="center" wrapText="1"/>
    </xf>
    <xf numFmtId="0" fontId="34" fillId="0" borderId="36" xfId="40" applyFont="1" applyBorder="1" applyAlignment="1">
      <alignment horizontal="center" vertical="center"/>
    </xf>
    <xf numFmtId="0" fontId="27" fillId="0" borderId="36" xfId="40" applyNumberFormat="1" applyFont="1" applyBorder="1" applyAlignment="1">
      <alignment horizontal="center" vertical="center"/>
    </xf>
    <xf numFmtId="0" fontId="34" fillId="0" borderId="36" xfId="40" applyFont="1" applyBorder="1" applyAlignment="1">
      <alignment vertical="center" wrapText="1"/>
    </xf>
    <xf numFmtId="0" fontId="19" fillId="3" borderId="36" xfId="40" applyFont="1" applyFill="1" applyBorder="1" applyAlignment="1">
      <alignment horizontal="center" vertical="center" wrapText="1"/>
    </xf>
    <xf numFmtId="4" fontId="22" fillId="3" borderId="36" xfId="40" applyNumberFormat="1" applyFont="1" applyFill="1" applyBorder="1" applyAlignment="1">
      <alignment horizontal="center" vertical="center" wrapText="1"/>
    </xf>
    <xf numFmtId="165" fontId="22" fillId="3" borderId="36" xfId="40" applyNumberFormat="1" applyFont="1" applyFill="1" applyBorder="1" applyAlignment="1">
      <alignment horizontal="center" vertical="center" wrapText="1"/>
    </xf>
    <xf numFmtId="49" fontId="34" fillId="0" borderId="39" xfId="40" applyNumberFormat="1" applyFont="1" applyBorder="1" applyAlignment="1">
      <alignment horizontal="center" vertical="center"/>
    </xf>
    <xf numFmtId="49" fontId="34" fillId="0" borderId="35" xfId="40" applyNumberFormat="1" applyFont="1" applyBorder="1" applyAlignment="1">
      <alignment horizontal="center" vertical="center"/>
    </xf>
    <xf numFmtId="0" fontId="34" fillId="0" borderId="36" xfId="40" applyFont="1" applyBorder="1" applyAlignment="1">
      <alignment horizontal="center" vertical="center" wrapText="1"/>
    </xf>
    <xf numFmtId="4" fontId="34" fillId="0" borderId="36" xfId="40" applyNumberFormat="1" applyFont="1" applyBorder="1" applyAlignment="1">
      <alignment horizontal="center" vertical="center"/>
    </xf>
    <xf numFmtId="166" fontId="34" fillId="0" borderId="36" xfId="38" applyNumberFormat="1" applyFont="1" applyBorder="1" applyAlignment="1">
      <alignment vertical="center"/>
    </xf>
    <xf numFmtId="0" fontId="27" fillId="0" borderId="37" xfId="40" applyNumberFormat="1" applyFont="1" applyBorder="1" applyAlignment="1">
      <alignment horizontal="center" vertical="center"/>
    </xf>
    <xf numFmtId="0" fontId="19" fillId="3" borderId="37" xfId="40" applyFont="1" applyFill="1" applyBorder="1" applyAlignment="1">
      <alignment horizontal="center" vertical="center" wrapText="1"/>
    </xf>
    <xf numFmtId="4" fontId="22" fillId="3" borderId="37" xfId="40" applyNumberFormat="1" applyFont="1" applyFill="1" applyBorder="1" applyAlignment="1">
      <alignment horizontal="center" vertical="center" wrapText="1"/>
    </xf>
    <xf numFmtId="165" fontId="22" fillId="3" borderId="37" xfId="40" applyNumberFormat="1" applyFont="1" applyFill="1" applyBorder="1" applyAlignment="1">
      <alignment horizontal="center" vertical="center" wrapText="1"/>
    </xf>
    <xf numFmtId="165" fontId="34" fillId="0" borderId="37" xfId="40" applyNumberFormat="1" applyFont="1" applyBorder="1" applyAlignment="1">
      <alignment horizontal="center" vertical="center"/>
    </xf>
    <xf numFmtId="0" fontId="27" fillId="0" borderId="32" xfId="40" applyNumberFormat="1" applyFont="1" applyBorder="1" applyAlignment="1">
      <alignment horizontal="center" vertical="center"/>
    </xf>
    <xf numFmtId="4" fontId="45" fillId="3" borderId="21" xfId="40" applyNumberFormat="1" applyFont="1" applyFill="1" applyBorder="1" applyAlignment="1">
      <alignment horizontal="center" vertical="center" wrapText="1"/>
    </xf>
    <xf numFmtId="4" fontId="27" fillId="0" borderId="17" xfId="38" applyNumberFormat="1" applyFont="1" applyBorder="1" applyAlignment="1">
      <alignment vertical="center"/>
    </xf>
    <xf numFmtId="0" fontId="21" fillId="3" borderId="39" xfId="40" applyFont="1" applyFill="1" applyBorder="1" applyAlignment="1">
      <alignment horizontal="center" vertical="center" wrapText="1"/>
    </xf>
    <xf numFmtId="166" fontId="27" fillId="0" borderId="17" xfId="0" applyNumberFormat="1" applyFont="1" applyBorder="1"/>
    <xf numFmtId="49" fontId="34" fillId="0" borderId="42" xfId="40" applyNumberFormat="1" applyFont="1" applyFill="1" applyBorder="1" applyAlignment="1">
      <alignment horizontal="center" vertical="center"/>
    </xf>
    <xf numFmtId="0" fontId="34" fillId="0" borderId="44" xfId="40" applyFont="1" applyFill="1" applyBorder="1" applyAlignment="1">
      <alignment horizontal="center" vertical="center"/>
    </xf>
    <xf numFmtId="14" fontId="34" fillId="0" borderId="36" xfId="40" applyNumberFormat="1" applyFont="1" applyFill="1" applyBorder="1" applyAlignment="1">
      <alignment horizontal="center" vertical="center"/>
    </xf>
    <xf numFmtId="169" fontId="34" fillId="0" borderId="36" xfId="40" applyNumberFormat="1" applyFont="1" applyFill="1" applyBorder="1" applyAlignment="1">
      <alignment horizontal="center" vertical="center"/>
    </xf>
    <xf numFmtId="0" fontId="34" fillId="0" borderId="37" xfId="40" applyFont="1" applyFill="1" applyBorder="1" applyAlignment="1">
      <alignment vertical="center" wrapText="1"/>
    </xf>
    <xf numFmtId="0" fontId="34" fillId="0" borderId="37" xfId="40" applyFont="1" applyFill="1" applyBorder="1" applyAlignment="1">
      <alignment horizontal="center" vertical="center" wrapText="1"/>
    </xf>
    <xf numFmtId="0" fontId="34" fillId="0" borderId="37" xfId="40" applyFont="1" applyFill="1" applyBorder="1" applyAlignment="1">
      <alignment horizontal="center" vertical="center"/>
    </xf>
    <xf numFmtId="4" fontId="34" fillId="0" borderId="37" xfId="40" applyNumberFormat="1" applyFont="1" applyFill="1" applyBorder="1" applyAlignment="1">
      <alignment horizontal="center" vertical="center"/>
    </xf>
    <xf numFmtId="166" fontId="34" fillId="0" borderId="37" xfId="38" applyNumberFormat="1" applyFont="1" applyFill="1" applyBorder="1" applyAlignment="1">
      <alignment vertical="center"/>
    </xf>
    <xf numFmtId="0" fontId="27" fillId="0" borderId="37" xfId="40" applyNumberFormat="1" applyFont="1" applyFill="1" applyBorder="1" applyAlignment="1">
      <alignment horizontal="center" vertical="center"/>
    </xf>
    <xf numFmtId="169" fontId="22" fillId="3" borderId="22" xfId="40" applyNumberFormat="1" applyFont="1" applyFill="1" applyBorder="1" applyAlignment="1">
      <alignment horizontal="center" vertical="center" wrapText="1"/>
    </xf>
    <xf numFmtId="14" fontId="22" fillId="3" borderId="22" xfId="40" applyNumberFormat="1" applyFont="1" applyFill="1" applyBorder="1" applyAlignment="1">
      <alignment horizontal="center" vertical="center" wrapText="1"/>
    </xf>
    <xf numFmtId="49" fontId="34" fillId="0" borderId="44" xfId="40" applyNumberFormat="1" applyFont="1" applyBorder="1" applyAlignment="1">
      <alignment horizontal="center" vertical="center"/>
    </xf>
    <xf numFmtId="166" fontId="34" fillId="0" borderId="38" xfId="38" applyNumberFormat="1" applyFont="1" applyBorder="1" applyAlignment="1">
      <alignment vertical="center"/>
    </xf>
    <xf numFmtId="0" fontId="27" fillId="0" borderId="22" xfId="40" applyFont="1" applyBorder="1" applyAlignment="1">
      <alignment horizontal="center" vertical="center"/>
    </xf>
    <xf numFmtId="0" fontId="27" fillId="0" borderId="22" xfId="40" applyNumberFormat="1" applyFont="1" applyFill="1" applyBorder="1" applyAlignment="1">
      <alignment horizontal="center" vertical="center"/>
    </xf>
    <xf numFmtId="14" fontId="34" fillId="0" borderId="45" xfId="40" applyNumberFormat="1" applyFont="1" applyBorder="1" applyAlignment="1">
      <alignment horizontal="center" vertical="center"/>
    </xf>
    <xf numFmtId="49" fontId="34" fillId="0" borderId="37" xfId="40" applyNumberFormat="1" applyFont="1" applyBorder="1" applyAlignment="1">
      <alignment horizontal="center" vertical="center"/>
    </xf>
    <xf numFmtId="166" fontId="38" fillId="0" borderId="37" xfId="38" applyNumberFormat="1" applyFont="1" applyBorder="1" applyAlignment="1">
      <alignment vertical="center"/>
    </xf>
    <xf numFmtId="169" fontId="34" fillId="0" borderId="39" xfId="40" applyNumberFormat="1" applyFont="1" applyBorder="1" applyAlignment="1">
      <alignment horizontal="center" vertical="center"/>
    </xf>
    <xf numFmtId="4" fontId="27" fillId="0" borderId="14" xfId="0" applyNumberFormat="1" applyFont="1" applyBorder="1"/>
    <xf numFmtId="0" fontId="34" fillId="0" borderId="37" xfId="40" applyFont="1" applyBorder="1" applyAlignment="1">
      <alignment horizontal="left" vertical="center" wrapText="1"/>
    </xf>
    <xf numFmtId="0" fontId="22" fillId="0" borderId="35" xfId="0" applyFont="1" applyBorder="1" applyAlignment="1">
      <alignment horizontal="center" vertical="center"/>
    </xf>
    <xf numFmtId="0" fontId="39" fillId="0" borderId="37" xfId="40" applyFont="1" applyBorder="1" applyAlignment="1">
      <alignment horizontal="center" vertical="center" wrapText="1"/>
    </xf>
    <xf numFmtId="0" fontId="34" fillId="0" borderId="22" xfId="0" applyFont="1" applyBorder="1"/>
    <xf numFmtId="168" fontId="22" fillId="3" borderId="21" xfId="40" applyNumberFormat="1" applyFont="1" applyFill="1" applyBorder="1" applyAlignment="1">
      <alignment horizontal="center" vertical="center" wrapText="1"/>
    </xf>
    <xf numFmtId="168" fontId="22" fillId="3" borderId="22" xfId="40" applyNumberFormat="1" applyFont="1" applyFill="1" applyBorder="1" applyAlignment="1">
      <alignment horizontal="center" vertical="center" wrapText="1"/>
    </xf>
    <xf numFmtId="168" fontId="22" fillId="3" borderId="36" xfId="40" applyNumberFormat="1" applyFont="1" applyFill="1" applyBorder="1" applyAlignment="1">
      <alignment horizontal="center" vertical="center" wrapText="1"/>
    </xf>
    <xf numFmtId="49" fontId="22" fillId="3" borderId="22" xfId="40" applyNumberFormat="1" applyFont="1" applyFill="1" applyBorder="1" applyAlignment="1">
      <alignment horizontal="center" vertical="center" wrapText="1"/>
    </xf>
    <xf numFmtId="169" fontId="22" fillId="3" borderId="21" xfId="40" applyNumberFormat="1" applyFont="1" applyFill="1" applyBorder="1" applyAlignment="1">
      <alignment horizontal="center" vertical="center" wrapText="1"/>
    </xf>
    <xf numFmtId="14" fontId="22" fillId="3" borderId="36" xfId="40" applyNumberFormat="1" applyFont="1" applyFill="1" applyBorder="1" applyAlignment="1">
      <alignment horizontal="center" vertical="center" wrapText="1"/>
    </xf>
    <xf numFmtId="169" fontId="22" fillId="3" borderId="36" xfId="40" applyNumberFormat="1" applyFont="1" applyFill="1" applyBorder="1" applyAlignment="1">
      <alignment horizontal="center" vertical="center" wrapText="1"/>
    </xf>
    <xf numFmtId="14" fontId="22" fillId="3" borderId="37" xfId="40" applyNumberFormat="1" applyFont="1" applyFill="1" applyBorder="1" applyAlignment="1">
      <alignment horizontal="center" vertical="center" wrapText="1"/>
    </xf>
    <xf numFmtId="169" fontId="22" fillId="3" borderId="37" xfId="40" applyNumberFormat="1" applyFont="1" applyFill="1" applyBorder="1" applyAlignment="1">
      <alignment horizontal="center" vertical="center" wrapText="1"/>
    </xf>
    <xf numFmtId="0" fontId="22" fillId="3" borderId="19" xfId="40" applyFont="1" applyFill="1" applyBorder="1" applyAlignment="1">
      <alignment horizontal="center" vertical="center" wrapText="1"/>
    </xf>
    <xf numFmtId="0" fontId="22" fillId="3" borderId="22" xfId="40" applyFont="1" applyFill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/>
    </xf>
    <xf numFmtId="0" fontId="34" fillId="0" borderId="46" xfId="40" applyFont="1" applyBorder="1" applyAlignment="1">
      <alignment horizontal="center" vertical="center"/>
    </xf>
    <xf numFmtId="49" fontId="22" fillId="3" borderId="19" xfId="40" applyNumberFormat="1" applyFont="1" applyFill="1" applyBorder="1" applyAlignment="1">
      <alignment horizontal="center" vertical="center" wrapText="1"/>
    </xf>
    <xf numFmtId="49" fontId="22" fillId="3" borderId="39" xfId="40" applyNumberFormat="1" applyFont="1" applyFill="1" applyBorder="1" applyAlignment="1">
      <alignment horizontal="center" vertical="center" wrapText="1"/>
    </xf>
    <xf numFmtId="14" fontId="34" fillId="0" borderId="37" xfId="40" applyNumberFormat="1" applyFont="1" applyFill="1" applyBorder="1" applyAlignment="1">
      <alignment horizontal="center" vertical="center"/>
    </xf>
    <xf numFmtId="169" fontId="34" fillId="0" borderId="37" xfId="40" applyNumberFormat="1" applyFont="1" applyFill="1" applyBorder="1" applyAlignment="1">
      <alignment horizontal="center" vertical="center"/>
    </xf>
    <xf numFmtId="165" fontId="34" fillId="0" borderId="37" xfId="40" applyNumberFormat="1" applyFont="1" applyFill="1" applyBorder="1" applyAlignment="1">
      <alignment horizontal="center" vertical="center"/>
    </xf>
    <xf numFmtId="49" fontId="34" fillId="0" borderId="39" xfId="40" applyNumberFormat="1" applyFont="1" applyFill="1" applyBorder="1" applyAlignment="1">
      <alignment horizontal="center" vertical="center"/>
    </xf>
    <xf numFmtId="0" fontId="34" fillId="0" borderId="46" xfId="40" applyFont="1" applyFill="1" applyBorder="1" applyAlignment="1">
      <alignment horizontal="center" vertical="center"/>
    </xf>
    <xf numFmtId="0" fontId="27" fillId="0" borderId="21" xfId="40" applyNumberFormat="1" applyFont="1" applyFill="1" applyBorder="1" applyAlignment="1">
      <alignment horizontal="center" vertical="center"/>
    </xf>
    <xf numFmtId="0" fontId="34" fillId="0" borderId="21" xfId="40" applyFont="1" applyFill="1" applyBorder="1" applyAlignment="1">
      <alignment vertical="center" wrapText="1"/>
    </xf>
    <xf numFmtId="0" fontId="34" fillId="0" borderId="21" xfId="40" applyFont="1" applyFill="1" applyBorder="1" applyAlignment="1">
      <alignment horizontal="center" vertical="center" wrapText="1"/>
    </xf>
    <xf numFmtId="0" fontId="34" fillId="0" borderId="21" xfId="40" applyFont="1" applyFill="1" applyBorder="1" applyAlignment="1">
      <alignment horizontal="center" vertical="center"/>
    </xf>
    <xf numFmtId="4" fontId="34" fillId="0" borderId="21" xfId="40" applyNumberFormat="1" applyFont="1" applyFill="1" applyBorder="1" applyAlignment="1">
      <alignment horizontal="center" vertical="center"/>
    </xf>
    <xf numFmtId="166" fontId="34" fillId="0" borderId="21" xfId="38" applyNumberFormat="1" applyFont="1" applyFill="1" applyBorder="1" applyAlignment="1">
      <alignment vertical="center"/>
    </xf>
    <xf numFmtId="2" fontId="34" fillId="0" borderId="22" xfId="0" applyNumberFormat="1" applyFont="1" applyBorder="1" applyAlignment="1">
      <alignment horizontal="center" vertical="center"/>
    </xf>
    <xf numFmtId="0" fontId="27" fillId="0" borderId="37" xfId="40" applyFont="1" applyBorder="1" applyAlignment="1">
      <alignment horizontal="center" vertical="center"/>
    </xf>
    <xf numFmtId="2" fontId="34" fillId="0" borderId="32" xfId="0" applyNumberFormat="1" applyFont="1" applyBorder="1" applyAlignment="1">
      <alignment horizontal="center" vertical="center"/>
    </xf>
    <xf numFmtId="165" fontId="22" fillId="3" borderId="32" xfId="40" applyNumberFormat="1" applyFont="1" applyFill="1" applyBorder="1" applyAlignment="1">
      <alignment horizontal="center" vertical="center" wrapText="1"/>
    </xf>
    <xf numFmtId="165" fontId="34" fillId="0" borderId="32" xfId="40" applyNumberFormat="1" applyFont="1" applyBorder="1" applyAlignment="1">
      <alignment horizontal="center" vertical="center"/>
    </xf>
    <xf numFmtId="2" fontId="34" fillId="0" borderId="21" xfId="0" applyNumberFormat="1" applyFont="1" applyBorder="1" applyAlignment="1">
      <alignment horizontal="center" vertical="center"/>
    </xf>
    <xf numFmtId="49" fontId="34" fillId="0" borderId="39" xfId="0" applyNumberFormat="1" applyFont="1" applyBorder="1" applyAlignment="1">
      <alignment horizontal="center" vertical="center"/>
    </xf>
    <xf numFmtId="0" fontId="22" fillId="3" borderId="42" xfId="40" applyFont="1" applyFill="1" applyBorder="1" applyAlignment="1">
      <alignment horizontal="center" vertical="center" wrapText="1"/>
    </xf>
    <xf numFmtId="49" fontId="34" fillId="0" borderId="28" xfId="40" applyNumberFormat="1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49" fontId="27" fillId="0" borderId="13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165" fontId="34" fillId="0" borderId="23" xfId="38" applyNumberFormat="1" applyFont="1" applyBorder="1" applyAlignment="1">
      <alignment vertical="center"/>
    </xf>
    <xf numFmtId="166" fontId="27" fillId="0" borderId="22" xfId="38" applyNumberFormat="1" applyFont="1" applyBorder="1" applyAlignment="1">
      <alignment vertical="center"/>
    </xf>
    <xf numFmtId="4" fontId="27" fillId="0" borderId="17" xfId="0" applyNumberFormat="1" applyFont="1" applyBorder="1"/>
    <xf numFmtId="0" fontId="21" fillId="3" borderId="47" xfId="40" applyFont="1" applyFill="1" applyBorder="1" applyAlignment="1">
      <alignment horizontal="center" vertical="center" wrapText="1"/>
    </xf>
    <xf numFmtId="169" fontId="21" fillId="3" borderId="47" xfId="40" applyNumberFormat="1" applyFont="1" applyFill="1" applyBorder="1" applyAlignment="1">
      <alignment horizontal="center" vertical="center" wrapText="1"/>
    </xf>
    <xf numFmtId="168" fontId="21" fillId="3" borderId="47" xfId="40" applyNumberFormat="1" applyFont="1" applyFill="1" applyBorder="1" applyAlignment="1">
      <alignment horizontal="center" vertical="center" wrapText="1"/>
    </xf>
    <xf numFmtId="4" fontId="21" fillId="3" borderId="47" xfId="40" applyNumberFormat="1" applyFont="1" applyFill="1" applyBorder="1" applyAlignment="1">
      <alignment horizontal="center" vertical="center" wrapText="1"/>
    </xf>
    <xf numFmtId="0" fontId="21" fillId="3" borderId="48" xfId="40" applyFont="1" applyFill="1" applyBorder="1" applyAlignment="1">
      <alignment horizontal="center" vertical="center" wrapText="1"/>
    </xf>
    <xf numFmtId="166" fontId="38" fillId="0" borderId="21" xfId="38" applyNumberFormat="1" applyFont="1" applyBorder="1" applyAlignment="1">
      <alignment vertical="center"/>
    </xf>
    <xf numFmtId="166" fontId="38" fillId="0" borderId="36" xfId="38" applyNumberFormat="1" applyFont="1" applyBorder="1" applyAlignment="1">
      <alignment vertical="center"/>
    </xf>
    <xf numFmtId="14" fontId="34" fillId="0" borderId="37" xfId="40" applyNumberFormat="1" applyFont="1" applyBorder="1" applyAlignment="1">
      <alignment horizontal="center" vertical="center"/>
    </xf>
    <xf numFmtId="169" fontId="34" fillId="0" borderId="37" xfId="40" applyNumberFormat="1" applyFont="1" applyBorder="1" applyAlignment="1">
      <alignment horizontal="center" vertical="center"/>
    </xf>
    <xf numFmtId="0" fontId="34" fillId="0" borderId="21" xfId="40" applyNumberFormat="1" applyFont="1" applyBorder="1" applyAlignment="1">
      <alignment horizontal="center" vertical="center"/>
    </xf>
    <xf numFmtId="0" fontId="34" fillId="0" borderId="21" xfId="40" applyNumberFormat="1" applyFont="1" applyFill="1" applyBorder="1" applyAlignment="1">
      <alignment horizontal="center" vertical="center"/>
    </xf>
    <xf numFmtId="4" fontId="34" fillId="0" borderId="23" xfId="38" applyNumberFormat="1" applyFont="1" applyFill="1" applyBorder="1" applyAlignment="1">
      <alignment vertical="center"/>
    </xf>
    <xf numFmtId="168" fontId="34" fillId="0" borderId="21" xfId="40" applyNumberFormat="1" applyFont="1" applyFill="1" applyBorder="1" applyAlignment="1">
      <alignment horizontal="center" vertical="center"/>
    </xf>
    <xf numFmtId="0" fontId="27" fillId="0" borderId="0" xfId="0" applyFont="1" applyFill="1"/>
    <xf numFmtId="49" fontId="34" fillId="0" borderId="49" xfId="40" applyNumberFormat="1" applyFont="1" applyBorder="1" applyAlignment="1">
      <alignment horizontal="center" vertical="center"/>
    </xf>
    <xf numFmtId="0" fontId="34" fillId="0" borderId="50" xfId="40" applyFont="1" applyBorder="1" applyAlignment="1">
      <alignment horizontal="center" vertical="center"/>
    </xf>
    <xf numFmtId="0" fontId="27" fillId="0" borderId="31" xfId="40" applyNumberFormat="1" applyFont="1" applyBorder="1" applyAlignment="1">
      <alignment horizontal="center" vertical="center"/>
    </xf>
    <xf numFmtId="0" fontId="34" fillId="0" borderId="31" xfId="40" applyFont="1" applyBorder="1" applyAlignment="1">
      <alignment vertical="center" wrapText="1"/>
    </xf>
    <xf numFmtId="0" fontId="34" fillId="0" borderId="31" xfId="40" applyFont="1" applyBorder="1" applyAlignment="1">
      <alignment horizontal="center" vertical="center" wrapText="1"/>
    </xf>
    <xf numFmtId="166" fontId="34" fillId="0" borderId="31" xfId="38" applyNumberFormat="1" applyFont="1" applyBorder="1" applyAlignment="1">
      <alignment vertical="center"/>
    </xf>
    <xf numFmtId="0" fontId="38" fillId="0" borderId="0" xfId="0" applyFont="1" applyAlignment="1">
      <alignment horizontal="center"/>
    </xf>
    <xf numFmtId="49" fontId="27" fillId="0" borderId="13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22" fillId="3" borderId="39" xfId="40" applyFont="1" applyFill="1" applyBorder="1" applyAlignment="1">
      <alignment horizontal="center" vertical="center" wrapText="1"/>
    </xf>
    <xf numFmtId="0" fontId="22" fillId="3" borderId="21" xfId="40" applyFont="1" applyFill="1" applyBorder="1" applyAlignment="1">
      <alignment horizontal="center" vertical="center" wrapText="1"/>
    </xf>
    <xf numFmtId="171" fontId="34" fillId="0" borderId="21" xfId="40" applyNumberFormat="1" applyFont="1" applyBorder="1" applyAlignment="1">
      <alignment horizontal="center" vertical="center"/>
    </xf>
    <xf numFmtId="2" fontId="34" fillId="0" borderId="37" xfId="0" applyNumberFormat="1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/>
    </xf>
    <xf numFmtId="49" fontId="34" fillId="0" borderId="51" xfId="0" applyNumberFormat="1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14" fontId="34" fillId="0" borderId="28" xfId="0" applyNumberFormat="1" applyFont="1" applyBorder="1" applyAlignment="1">
      <alignment horizontal="center" vertical="center"/>
    </xf>
    <xf numFmtId="49" fontId="34" fillId="0" borderId="28" xfId="0" applyNumberFormat="1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34" fillId="0" borderId="28" xfId="0" applyFont="1" applyBorder="1" applyAlignment="1">
      <alignment vertical="center" wrapText="1"/>
    </xf>
    <xf numFmtId="2" fontId="27" fillId="0" borderId="28" xfId="0" applyNumberFormat="1" applyFont="1" applyBorder="1" applyAlignment="1">
      <alignment horizontal="center" vertical="center"/>
    </xf>
    <xf numFmtId="165" fontId="19" fillId="3" borderId="28" xfId="40" applyNumberFormat="1" applyFont="1" applyFill="1" applyBorder="1" applyAlignment="1">
      <alignment horizontal="center" vertical="center" wrapText="1"/>
    </xf>
    <xf numFmtId="165" fontId="38" fillId="0" borderId="28" xfId="40" applyNumberFormat="1" applyFont="1" applyBorder="1" applyAlignment="1">
      <alignment horizontal="center" vertical="center"/>
    </xf>
    <xf numFmtId="4" fontId="34" fillId="0" borderId="52" xfId="38" applyNumberFormat="1" applyFont="1" applyBorder="1" applyAlignment="1">
      <alignment vertical="center"/>
    </xf>
    <xf numFmtId="2" fontId="34" fillId="0" borderId="28" xfId="0" applyNumberFormat="1" applyFont="1" applyBorder="1" applyAlignment="1">
      <alignment horizontal="center" vertical="center"/>
    </xf>
    <xf numFmtId="165" fontId="22" fillId="3" borderId="28" xfId="40" applyNumberFormat="1" applyFont="1" applyFill="1" applyBorder="1" applyAlignment="1">
      <alignment horizontal="center" vertical="center" wrapText="1"/>
    </xf>
    <xf numFmtId="165" fontId="34" fillId="0" borderId="28" xfId="40" applyNumberFormat="1" applyFont="1" applyBorder="1" applyAlignment="1">
      <alignment horizontal="center" vertical="center"/>
    </xf>
    <xf numFmtId="0" fontId="34" fillId="0" borderId="22" xfId="40" applyFont="1" applyFill="1" applyBorder="1" applyAlignment="1">
      <alignment horizontal="left" vertical="center" wrapText="1"/>
    </xf>
    <xf numFmtId="170" fontId="34" fillId="0" borderId="22" xfId="40" applyNumberFormat="1" applyFont="1" applyFill="1" applyBorder="1" applyAlignment="1">
      <alignment horizontal="center" vertical="center"/>
    </xf>
    <xf numFmtId="0" fontId="34" fillId="0" borderId="21" xfId="40" applyFont="1" applyBorder="1" applyAlignment="1">
      <alignment horizontal="left" vertical="center" wrapText="1"/>
    </xf>
    <xf numFmtId="49" fontId="34" fillId="0" borderId="51" xfId="40" applyNumberFormat="1" applyFont="1" applyBorder="1" applyAlignment="1">
      <alignment horizontal="center" vertical="center" wrapText="1"/>
    </xf>
    <xf numFmtId="0" fontId="34" fillId="0" borderId="28" xfId="40" applyFont="1" applyBorder="1" applyAlignment="1">
      <alignment horizontal="center" vertical="center"/>
    </xf>
    <xf numFmtId="14" fontId="34" fillId="0" borderId="28" xfId="40" applyNumberFormat="1" applyFont="1" applyBorder="1" applyAlignment="1">
      <alignment horizontal="center" vertical="center"/>
    </xf>
    <xf numFmtId="169" fontId="34" fillId="0" borderId="28" xfId="40" applyNumberFormat="1" applyFont="1" applyBorder="1" applyAlignment="1">
      <alignment horizontal="center" vertical="center"/>
    </xf>
    <xf numFmtId="168" fontId="34" fillId="0" borderId="28" xfId="40" applyNumberFormat="1" applyFont="1" applyBorder="1" applyAlignment="1">
      <alignment horizontal="center" vertical="center"/>
    </xf>
    <xf numFmtId="0" fontId="27" fillId="0" borderId="28" xfId="40" applyNumberFormat="1" applyFont="1" applyBorder="1" applyAlignment="1">
      <alignment horizontal="center" vertical="center"/>
    </xf>
    <xf numFmtId="0" fontId="34" fillId="0" borderId="28" xfId="40" applyFont="1" applyBorder="1" applyAlignment="1">
      <alignment vertical="center" wrapText="1"/>
    </xf>
    <xf numFmtId="0" fontId="34" fillId="0" borderId="28" xfId="40" applyFont="1" applyBorder="1" applyAlignment="1">
      <alignment horizontal="left" vertical="center" wrapText="1"/>
    </xf>
    <xf numFmtId="4" fontId="34" fillId="0" borderId="28" xfId="40" applyNumberFormat="1" applyFont="1" applyBorder="1" applyAlignment="1">
      <alignment horizontal="center" vertical="center"/>
    </xf>
    <xf numFmtId="166" fontId="34" fillId="0" borderId="28" xfId="38" applyNumberFormat="1" applyFont="1" applyBorder="1" applyAlignment="1">
      <alignment vertical="center"/>
    </xf>
    <xf numFmtId="0" fontId="38" fillId="0" borderId="0" xfId="0" applyFont="1" applyAlignment="1">
      <alignment horizontal="center"/>
    </xf>
    <xf numFmtId="49" fontId="27" fillId="0" borderId="13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46" fillId="0" borderId="0" xfId="40" applyFont="1" applyBorder="1" applyAlignment="1">
      <alignment horizontal="center"/>
    </xf>
    <xf numFmtId="0" fontId="47" fillId="0" borderId="0" xfId="40" applyFont="1" applyBorder="1" applyAlignment="1">
      <alignment horizontal="center"/>
    </xf>
    <xf numFmtId="0" fontId="48" fillId="0" borderId="0" xfId="40" applyFont="1" applyBorder="1" applyAlignment="1">
      <alignment horizontal="center"/>
    </xf>
    <xf numFmtId="0" fontId="47" fillId="0" borderId="0" xfId="40" applyFont="1" applyFill="1" applyBorder="1" applyAlignment="1">
      <alignment horizontal="center"/>
    </xf>
    <xf numFmtId="0" fontId="49" fillId="0" borderId="0" xfId="40" applyFont="1" applyBorder="1" applyAlignment="1">
      <alignment horizontal="center"/>
    </xf>
    <xf numFmtId="0" fontId="50" fillId="0" borderId="0" xfId="40" applyFont="1" applyBorder="1" applyAlignment="1">
      <alignment horizontal="center"/>
    </xf>
    <xf numFmtId="49" fontId="34" fillId="0" borderId="51" xfId="40" applyNumberFormat="1" applyFont="1" applyBorder="1" applyAlignment="1">
      <alignment horizontal="center" vertical="center"/>
    </xf>
    <xf numFmtId="0" fontId="34" fillId="0" borderId="53" xfId="40" applyFont="1" applyBorder="1" applyAlignment="1">
      <alignment horizontal="center" vertical="center"/>
    </xf>
    <xf numFmtId="169" fontId="34" fillId="21" borderId="28" xfId="40" applyNumberFormat="1" applyFont="1" applyFill="1" applyBorder="1" applyAlignment="1">
      <alignment horizontal="center" vertical="center" wrapText="1"/>
    </xf>
    <xf numFmtId="0" fontId="34" fillId="0" borderId="28" xfId="40" applyNumberFormat="1" applyFont="1" applyBorder="1" applyAlignment="1">
      <alignment horizontal="center" vertical="center"/>
    </xf>
    <xf numFmtId="0" fontId="34" fillId="0" borderId="28" xfId="40" applyFont="1" applyBorder="1" applyAlignment="1">
      <alignment horizontal="center" vertical="center" wrapText="1"/>
    </xf>
    <xf numFmtId="169" fontId="34" fillId="21" borderId="21" xfId="40" applyNumberFormat="1" applyFont="1" applyFill="1" applyBorder="1" applyAlignment="1">
      <alignment horizontal="center" vertical="center" wrapText="1"/>
    </xf>
    <xf numFmtId="49" fontId="34" fillId="21" borderId="19" xfId="40" applyNumberFormat="1" applyFont="1" applyFill="1" applyBorder="1" applyAlignment="1">
      <alignment horizontal="center" vertical="center"/>
    </xf>
    <xf numFmtId="0" fontId="34" fillId="21" borderId="20" xfId="40" applyFont="1" applyFill="1" applyBorder="1" applyAlignment="1">
      <alignment horizontal="center" vertical="center"/>
    </xf>
    <xf numFmtId="14" fontId="34" fillId="21" borderId="21" xfId="40" applyNumberFormat="1" applyFont="1" applyFill="1" applyBorder="1" applyAlignment="1">
      <alignment horizontal="center" vertical="center"/>
    </xf>
    <xf numFmtId="168" fontId="34" fillId="21" borderId="21" xfId="40" applyNumberFormat="1" applyFont="1" applyFill="1" applyBorder="1" applyAlignment="1">
      <alignment horizontal="center" vertical="center"/>
    </xf>
    <xf numFmtId="0" fontId="34" fillId="21" borderId="22" xfId="40" applyNumberFormat="1" applyFont="1" applyFill="1" applyBorder="1" applyAlignment="1">
      <alignment horizontal="center" vertical="center"/>
    </xf>
    <xf numFmtId="0" fontId="34" fillId="21" borderId="22" xfId="40" applyFont="1" applyFill="1" applyBorder="1" applyAlignment="1">
      <alignment vertical="center" wrapText="1"/>
    </xf>
    <xf numFmtId="4" fontId="34" fillId="21" borderId="22" xfId="40" applyNumberFormat="1" applyFont="1" applyFill="1" applyBorder="1" applyAlignment="1">
      <alignment horizontal="center" vertical="center"/>
    </xf>
    <xf numFmtId="166" fontId="34" fillId="21" borderId="22" xfId="38" applyNumberFormat="1" applyFont="1" applyFill="1" applyBorder="1" applyAlignment="1">
      <alignment vertical="center"/>
    </xf>
    <xf numFmtId="0" fontId="27" fillId="21" borderId="0" xfId="0" applyFont="1" applyFill="1"/>
    <xf numFmtId="0" fontId="27" fillId="22" borderId="0" xfId="0" applyFont="1" applyFill="1"/>
    <xf numFmtId="0" fontId="34" fillId="21" borderId="22" xfId="40" applyFont="1" applyFill="1" applyBorder="1" applyAlignment="1">
      <alignment horizontal="center" vertical="center" wrapText="1"/>
    </xf>
    <xf numFmtId="165" fontId="34" fillId="21" borderId="21" xfId="40" applyNumberFormat="1" applyFont="1" applyFill="1" applyBorder="1" applyAlignment="1">
      <alignment horizontal="center" vertical="center"/>
    </xf>
    <xf numFmtId="4" fontId="34" fillId="21" borderId="23" xfId="38" applyNumberFormat="1" applyFont="1" applyFill="1" applyBorder="1" applyAlignment="1">
      <alignment vertical="center"/>
    </xf>
    <xf numFmtId="169" fontId="34" fillId="21" borderId="21" xfId="40" applyNumberFormat="1" applyFont="1" applyFill="1" applyBorder="1" applyAlignment="1">
      <alignment horizontal="center" vertical="center"/>
    </xf>
    <xf numFmtId="0" fontId="34" fillId="21" borderId="22" xfId="40" applyFont="1" applyFill="1" applyBorder="1" applyAlignment="1">
      <alignment horizontal="center" vertical="center"/>
    </xf>
    <xf numFmtId="4" fontId="27" fillId="21" borderId="0" xfId="0" applyNumberFormat="1" applyFont="1" applyFill="1"/>
    <xf numFmtId="0" fontId="34" fillId="0" borderId="22" xfId="40" applyNumberFormat="1" applyFont="1" applyFill="1" applyBorder="1" applyAlignment="1">
      <alignment horizontal="center" vertical="center"/>
    </xf>
    <xf numFmtId="49" fontId="34" fillId="0" borderId="35" xfId="40" applyNumberFormat="1" applyFont="1" applyFill="1" applyBorder="1" applyAlignment="1">
      <alignment horizontal="center" vertical="center"/>
    </xf>
    <xf numFmtId="0" fontId="34" fillId="0" borderId="54" xfId="40" applyFont="1" applyFill="1" applyBorder="1" applyAlignment="1">
      <alignment horizontal="center" vertical="center"/>
    </xf>
    <xf numFmtId="0" fontId="34" fillId="0" borderId="36" xfId="40" applyNumberFormat="1" applyFont="1" applyFill="1" applyBorder="1" applyAlignment="1">
      <alignment horizontal="center" vertical="center"/>
    </xf>
    <xf numFmtId="0" fontId="34" fillId="0" borderId="36" xfId="40" applyFont="1" applyFill="1" applyBorder="1" applyAlignment="1">
      <alignment vertical="center" wrapText="1"/>
    </xf>
    <xf numFmtId="0" fontId="34" fillId="0" borderId="36" xfId="40" applyFont="1" applyFill="1" applyBorder="1" applyAlignment="1">
      <alignment horizontal="center" vertical="center" wrapText="1"/>
    </xf>
    <xf numFmtId="0" fontId="34" fillId="0" borderId="36" xfId="40" applyFont="1" applyFill="1" applyBorder="1" applyAlignment="1">
      <alignment horizontal="center" vertical="center"/>
    </xf>
    <xf numFmtId="4" fontId="34" fillId="0" borderId="36" xfId="40" applyNumberFormat="1" applyFont="1" applyFill="1" applyBorder="1" applyAlignment="1">
      <alignment horizontal="center" vertical="center"/>
    </xf>
    <xf numFmtId="166" fontId="34" fillId="0" borderId="36" xfId="38" applyNumberFormat="1" applyFont="1" applyFill="1" applyBorder="1" applyAlignment="1">
      <alignment vertical="center"/>
    </xf>
    <xf numFmtId="44" fontId="27" fillId="0" borderId="0" xfId="0" applyNumberFormat="1" applyFont="1"/>
    <xf numFmtId="0" fontId="46" fillId="0" borderId="0" xfId="0" applyFont="1" applyAlignment="1">
      <alignment horizontal="center" vertical="center"/>
    </xf>
    <xf numFmtId="0" fontId="42" fillId="0" borderId="0" xfId="0" applyFont="1" applyAlignment="1">
      <alignment horizontal="left" wrapText="1"/>
    </xf>
    <xf numFmtId="0" fontId="38" fillId="0" borderId="22" xfId="40" applyFont="1" applyBorder="1" applyAlignment="1">
      <alignment horizontal="center" vertical="center" wrapText="1"/>
    </xf>
    <xf numFmtId="0" fontId="38" fillId="0" borderId="37" xfId="40" applyFont="1" applyBorder="1" applyAlignment="1">
      <alignment horizontal="center" vertical="center" wrapText="1"/>
    </xf>
    <xf numFmtId="0" fontId="34" fillId="0" borderId="54" xfId="40" applyFont="1" applyBorder="1" applyAlignment="1">
      <alignment horizontal="center" vertical="center"/>
    </xf>
    <xf numFmtId="4" fontId="32" fillId="0" borderId="14" xfId="0" applyNumberFormat="1" applyFont="1" applyBorder="1"/>
    <xf numFmtId="166" fontId="27" fillId="0" borderId="0" xfId="0" applyNumberFormat="1" applyFont="1"/>
    <xf numFmtId="0" fontId="38" fillId="0" borderId="0" xfId="0" applyFont="1" applyAlignment="1">
      <alignment horizontal="center"/>
    </xf>
    <xf numFmtId="49" fontId="27" fillId="0" borderId="13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4" fillId="0" borderId="19" xfId="0" quotePrefix="1" applyFont="1" applyBorder="1" applyAlignment="1">
      <alignment horizontal="center" vertical="center"/>
    </xf>
    <xf numFmtId="0" fontId="34" fillId="0" borderId="42" xfId="0" quotePrefix="1" applyFont="1" applyBorder="1" applyAlignment="1">
      <alignment horizontal="center" vertical="center"/>
    </xf>
    <xf numFmtId="4" fontId="34" fillId="0" borderId="21" xfId="38" applyNumberFormat="1" applyFont="1" applyBorder="1" applyAlignment="1">
      <alignment vertical="center"/>
    </xf>
    <xf numFmtId="0" fontId="34" fillId="0" borderId="27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14" fontId="34" fillId="0" borderId="47" xfId="0" applyNumberFormat="1" applyFont="1" applyBorder="1" applyAlignment="1">
      <alignment horizontal="center" vertical="center"/>
    </xf>
    <xf numFmtId="49" fontId="34" fillId="0" borderId="47" xfId="0" applyNumberFormat="1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34" fillId="0" borderId="47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/>
    </xf>
    <xf numFmtId="0" fontId="39" fillId="0" borderId="27" xfId="0" quotePrefix="1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14" fontId="34" fillId="0" borderId="31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19" fillId="3" borderId="31" xfId="40" applyNumberFormat="1" applyFont="1" applyFill="1" applyBorder="1" applyAlignment="1">
      <alignment horizontal="center" vertical="center" wrapText="1"/>
    </xf>
    <xf numFmtId="0" fontId="34" fillId="0" borderId="21" xfId="0" quotePrefix="1" applyFont="1" applyBorder="1" applyAlignment="1">
      <alignment horizontal="center" vertical="center"/>
    </xf>
    <xf numFmtId="0" fontId="34" fillId="0" borderId="31" xfId="0" applyFont="1" applyBorder="1" applyAlignment="1">
      <alignment vertical="center" wrapText="1"/>
    </xf>
    <xf numFmtId="4" fontId="34" fillId="0" borderId="55" xfId="38" applyNumberFormat="1" applyFont="1" applyBorder="1" applyAlignment="1">
      <alignment vertical="center"/>
    </xf>
    <xf numFmtId="49" fontId="34" fillId="0" borderId="42" xfId="0" quotePrefix="1" applyNumberFormat="1" applyFont="1" applyBorder="1" applyAlignment="1">
      <alignment horizontal="center" vertical="center"/>
    </xf>
    <xf numFmtId="165" fontId="27" fillId="0" borderId="0" xfId="0" applyNumberFormat="1" applyFont="1"/>
    <xf numFmtId="49" fontId="34" fillId="0" borderId="21" xfId="40" quotePrefix="1" applyNumberFormat="1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49" fontId="27" fillId="0" borderId="13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166" fontId="34" fillId="0" borderId="23" xfId="38" applyNumberFormat="1" applyFont="1" applyFill="1" applyBorder="1" applyAlignment="1">
      <alignment vertical="center"/>
    </xf>
    <xf numFmtId="49" fontId="34" fillId="0" borderId="56" xfId="40" applyNumberFormat="1" applyFont="1" applyBorder="1" applyAlignment="1">
      <alignment horizontal="center" vertical="center"/>
    </xf>
    <xf numFmtId="49" fontId="34" fillId="0" borderId="31" xfId="40" applyNumberFormat="1" applyFont="1" applyBorder="1" applyAlignment="1">
      <alignment horizontal="center" vertical="center"/>
    </xf>
    <xf numFmtId="168" fontId="34" fillId="0" borderId="31" xfId="40" applyNumberFormat="1" applyFont="1" applyBorder="1" applyAlignment="1">
      <alignment horizontal="center" vertical="center"/>
    </xf>
    <xf numFmtId="0" fontId="34" fillId="0" borderId="32" xfId="40" applyFont="1" applyBorder="1" applyAlignment="1">
      <alignment horizontal="center" vertical="center"/>
    </xf>
    <xf numFmtId="4" fontId="34" fillId="0" borderId="32" xfId="40" applyNumberFormat="1" applyFont="1" applyBorder="1" applyAlignment="1">
      <alignment horizontal="center" vertical="center"/>
    </xf>
    <xf numFmtId="166" fontId="34" fillId="0" borderId="33" xfId="38" applyNumberFormat="1" applyFont="1" applyBorder="1" applyAlignment="1">
      <alignment vertical="center"/>
    </xf>
    <xf numFmtId="49" fontId="34" fillId="0" borderId="36" xfId="40" applyNumberFormat="1" applyFont="1" applyBorder="1" applyAlignment="1">
      <alignment horizontal="center" vertical="center"/>
    </xf>
    <xf numFmtId="0" fontId="39" fillId="0" borderId="21" xfId="40" applyFont="1" applyBorder="1" applyAlignment="1">
      <alignment horizontal="center" vertical="center" wrapText="1"/>
    </xf>
    <xf numFmtId="166" fontId="27" fillId="0" borderId="21" xfId="38" applyNumberFormat="1" applyFont="1" applyBorder="1" applyAlignment="1">
      <alignment vertical="center"/>
    </xf>
    <xf numFmtId="0" fontId="34" fillId="0" borderId="36" xfId="40" applyNumberFormat="1" applyFont="1" applyBorder="1" applyAlignment="1">
      <alignment horizontal="center" vertical="center"/>
    </xf>
    <xf numFmtId="0" fontId="34" fillId="0" borderId="56" xfId="40" applyFont="1" applyBorder="1" applyAlignment="1">
      <alignment horizontal="center" vertical="center"/>
    </xf>
    <xf numFmtId="169" fontId="34" fillId="0" borderId="32" xfId="40" applyNumberFormat="1" applyFont="1" applyBorder="1" applyAlignment="1">
      <alignment horizontal="center" vertical="center"/>
    </xf>
    <xf numFmtId="14" fontId="34" fillId="0" borderId="32" xfId="40" applyNumberFormat="1" applyFont="1" applyBorder="1" applyAlignment="1">
      <alignment horizontal="center" vertical="center"/>
    </xf>
    <xf numFmtId="166" fontId="38" fillId="0" borderId="32" xfId="38" applyNumberFormat="1" applyFont="1" applyBorder="1" applyAlignment="1">
      <alignment vertical="center"/>
    </xf>
    <xf numFmtId="168" fontId="34" fillId="0" borderId="22" xfId="40" applyNumberFormat="1" applyFont="1" applyBorder="1" applyAlignment="1">
      <alignment horizontal="center" vertical="center"/>
    </xf>
    <xf numFmtId="165" fontId="34" fillId="0" borderId="22" xfId="40" applyNumberFormat="1" applyFont="1" applyFill="1" applyBorder="1" applyAlignment="1">
      <alignment horizontal="center" vertical="center"/>
    </xf>
    <xf numFmtId="14" fontId="34" fillId="0" borderId="57" xfId="40" applyNumberFormat="1" applyFont="1" applyBorder="1" applyAlignment="1">
      <alignment horizontal="center" vertical="center"/>
    </xf>
    <xf numFmtId="168" fontId="34" fillId="0" borderId="37" xfId="40" applyNumberFormat="1" applyFont="1" applyFill="1" applyBorder="1" applyAlignment="1">
      <alignment horizontal="center" vertical="center"/>
    </xf>
    <xf numFmtId="4" fontId="34" fillId="0" borderId="43" xfId="38" applyNumberFormat="1" applyFont="1" applyFill="1" applyBorder="1" applyAlignment="1">
      <alignment vertical="center"/>
    </xf>
    <xf numFmtId="0" fontId="27" fillId="0" borderId="21" xfId="40" applyFont="1" applyBorder="1" applyAlignment="1">
      <alignment horizontal="center" vertical="center"/>
    </xf>
    <xf numFmtId="49" fontId="19" fillId="3" borderId="39" xfId="40" applyNumberFormat="1" applyFont="1" applyFill="1" applyBorder="1" applyAlignment="1">
      <alignment horizontal="center" vertical="center" wrapText="1"/>
    </xf>
    <xf numFmtId="49" fontId="19" fillId="3" borderId="19" xfId="40" applyNumberFormat="1" applyFont="1" applyFill="1" applyBorder="1" applyAlignment="1">
      <alignment horizontal="center" vertical="center" wrapText="1"/>
    </xf>
    <xf numFmtId="4" fontId="22" fillId="3" borderId="32" xfId="40" applyNumberFormat="1" applyFont="1" applyFill="1" applyBorder="1" applyAlignment="1">
      <alignment horizontal="center" vertical="center" wrapText="1"/>
    </xf>
    <xf numFmtId="0" fontId="19" fillId="3" borderId="35" xfId="40" applyFont="1" applyFill="1" applyBorder="1" applyAlignment="1">
      <alignment horizontal="center" vertical="center" wrapText="1"/>
    </xf>
    <xf numFmtId="49" fontId="34" fillId="0" borderId="39" xfId="0" quotePrefix="1" applyNumberFormat="1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2" fontId="34" fillId="0" borderId="36" xfId="0" applyNumberFormat="1" applyFont="1" applyBorder="1" applyAlignment="1">
      <alignment horizontal="center" vertical="center"/>
    </xf>
    <xf numFmtId="4" fontId="34" fillId="22" borderId="21" xfId="38" applyNumberFormat="1" applyFont="1" applyFill="1" applyBorder="1" applyAlignment="1">
      <alignment vertical="center"/>
    </xf>
    <xf numFmtId="0" fontId="34" fillId="0" borderId="36" xfId="0" quotePrefix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20" fillId="0" borderId="0" xfId="35" applyFont="1" applyAlignment="1" applyProtection="1">
      <alignment horizontal="center"/>
    </xf>
    <xf numFmtId="0" fontId="32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21" fillId="0" borderId="0" xfId="40" applyFont="1" applyFill="1" applyAlignment="1">
      <alignment horizontal="center" wrapText="1"/>
    </xf>
    <xf numFmtId="49" fontId="29" fillId="0" borderId="13" xfId="40" applyNumberFormat="1" applyFont="1" applyFill="1" applyBorder="1" applyAlignment="1">
      <alignment horizontal="left" wrapText="1"/>
    </xf>
    <xf numFmtId="49" fontId="37" fillId="0" borderId="0" xfId="40" applyNumberFormat="1" applyFont="1" applyFill="1" applyBorder="1" applyAlignment="1">
      <alignment horizontal="left" vertical="center"/>
    </xf>
    <xf numFmtId="49" fontId="27" fillId="0" borderId="13" xfId="0" applyNumberFormat="1" applyFont="1" applyBorder="1" applyAlignment="1">
      <alignment horizontal="center"/>
    </xf>
    <xf numFmtId="49" fontId="29" fillId="0" borderId="13" xfId="40" applyNumberFormat="1" applyFont="1" applyFill="1" applyBorder="1" applyAlignment="1">
      <alignment horizontal="left"/>
    </xf>
    <xf numFmtId="0" fontId="38" fillId="0" borderId="0" xfId="0" applyFont="1" applyBorder="1" applyAlignment="1">
      <alignment horizontal="center"/>
    </xf>
    <xf numFmtId="0" fontId="22" fillId="0" borderId="0" xfId="0" applyFont="1" applyAlignment="1">
      <alignment horizontal="left" wrapText="1"/>
    </xf>
    <xf numFmtId="0" fontId="20" fillId="0" borderId="0" xfId="35" applyFont="1" applyAlignment="1" applyProtection="1">
      <alignment horizontal="left"/>
    </xf>
    <xf numFmtId="0" fontId="34" fillId="0" borderId="0" xfId="0" applyFont="1" applyAlignment="1">
      <alignment horizontal="left" wrapText="1"/>
    </xf>
    <xf numFmtId="0" fontId="29" fillId="0" borderId="0" xfId="0" applyFont="1" applyAlignment="1">
      <alignment horizontal="left"/>
    </xf>
  </cellXfs>
  <cellStyles count="50">
    <cellStyle name="Buena 2" xfId="1"/>
    <cellStyle name="Cálculo 2" xfId="2"/>
    <cellStyle name="Celda de comprobación 2" xfId="3"/>
    <cellStyle name="Celda vinculada 2" xfId="4"/>
    <cellStyle name="Encabezado 4 2" xfId="5"/>
    <cellStyle name="Énfasis 1" xfId="6"/>
    <cellStyle name="Énfasis 2" xfId="7"/>
    <cellStyle name="Énfasis 3" xfId="8"/>
    <cellStyle name="Énfasis1 - 20%" xfId="9"/>
    <cellStyle name="Énfasis1 - 40%" xfId="10"/>
    <cellStyle name="Énfasis1 - 60%" xfId="11"/>
    <cellStyle name="Énfasis1 2" xfId="12"/>
    <cellStyle name="Énfasis2 - 20%" xfId="13"/>
    <cellStyle name="Énfasis2 - 40%" xfId="14"/>
    <cellStyle name="Énfasis2 - 60%" xfId="15"/>
    <cellStyle name="Énfasis2 2" xfId="16"/>
    <cellStyle name="Énfasis3 - 20%" xfId="17"/>
    <cellStyle name="Énfasis3 - 40%" xfId="18"/>
    <cellStyle name="Énfasis3 - 60%" xfId="19"/>
    <cellStyle name="Énfasis3 2" xfId="20"/>
    <cellStyle name="Énfasis4 - 20%" xfId="21"/>
    <cellStyle name="Énfasis4 - 40%" xfId="22"/>
    <cellStyle name="Énfasis4 - 60%" xfId="23"/>
    <cellStyle name="Énfasis4 2" xfId="24"/>
    <cellStyle name="Énfasis5 - 20%" xfId="25"/>
    <cellStyle name="Énfasis5 - 40%" xfId="26"/>
    <cellStyle name="Énfasis5 - 60%" xfId="27"/>
    <cellStyle name="Énfasis5 2" xfId="28"/>
    <cellStyle name="Énfasis6 - 20%" xfId="29"/>
    <cellStyle name="Énfasis6 - 40%" xfId="30"/>
    <cellStyle name="Énfasis6 - 60%" xfId="31"/>
    <cellStyle name="Énfasis6 2" xfId="32"/>
    <cellStyle name="Entrada 2" xfId="33"/>
    <cellStyle name="Euro" xfId="34"/>
    <cellStyle name="Hipervínculo" xfId="35" builtinId="8"/>
    <cellStyle name="Incorrecto 2" xfId="36"/>
    <cellStyle name="Millares 10 10" xfId="37"/>
    <cellStyle name="Moneda 2" xfId="38"/>
    <cellStyle name="Neutral 2" xfId="39"/>
    <cellStyle name="Normal" xfId="0" builtinId="0"/>
    <cellStyle name="Normal 2" xfId="40"/>
    <cellStyle name="Normal 2 2" xfId="41"/>
    <cellStyle name="Notas 2" xfId="42"/>
    <cellStyle name="Salida 2" xfId="43"/>
    <cellStyle name="Texto de advertencia 2" xfId="44"/>
    <cellStyle name="Título 1 2" xfId="45"/>
    <cellStyle name="Título 2 2" xfId="46"/>
    <cellStyle name="Título 3 2" xfId="47"/>
    <cellStyle name="Título de hoja" xfId="48"/>
    <cellStyle name="Total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77083" y="310092"/>
          <a:ext cx="1323975" cy="1400175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465719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6" name="3 Grupo"/>
        <xdr:cNvGrpSpPr>
          <a:grpSpLocks/>
        </xdr:cNvGrpSpPr>
      </xdr:nvGrpSpPr>
      <xdr:grpSpPr bwMode="auto">
        <a:xfrm>
          <a:off x="11465719" y="304800"/>
          <a:ext cx="1323975" cy="1388269"/>
          <a:chOff x="13068300" y="200025"/>
          <a:chExt cx="1276350" cy="600075"/>
        </a:xfrm>
      </xdr:grpSpPr>
      <xdr:sp macro="" textlink="">
        <xdr:nvSpPr>
          <xdr:cNvPr id="7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8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501438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6" name="3 Grupo"/>
        <xdr:cNvGrpSpPr>
          <a:grpSpLocks/>
        </xdr:cNvGrpSpPr>
      </xdr:nvGrpSpPr>
      <xdr:grpSpPr bwMode="auto">
        <a:xfrm>
          <a:off x="11501438" y="304800"/>
          <a:ext cx="1323975" cy="1388269"/>
          <a:chOff x="13068300" y="200025"/>
          <a:chExt cx="1276350" cy="600075"/>
        </a:xfrm>
      </xdr:grpSpPr>
      <xdr:sp macro="" textlink="">
        <xdr:nvSpPr>
          <xdr:cNvPr id="7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8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406188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45381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6" name="3 Grupo"/>
        <xdr:cNvGrpSpPr>
          <a:grpSpLocks/>
        </xdr:cNvGrpSpPr>
      </xdr:nvGrpSpPr>
      <xdr:grpSpPr bwMode="auto">
        <a:xfrm>
          <a:off x="11453813" y="304800"/>
          <a:ext cx="1323975" cy="1388269"/>
          <a:chOff x="13068300" y="200025"/>
          <a:chExt cx="1276350" cy="600075"/>
        </a:xfrm>
      </xdr:grpSpPr>
      <xdr:sp macro="" textlink="">
        <xdr:nvSpPr>
          <xdr:cNvPr id="7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8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6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7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8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11281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1128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10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11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12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1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6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7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8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77083" y="310092"/>
          <a:ext cx="1323975" cy="1400175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6" name="3 Grupo"/>
        <xdr:cNvGrpSpPr>
          <a:grpSpLocks/>
        </xdr:cNvGrpSpPr>
      </xdr:nvGrpSpPr>
      <xdr:grpSpPr bwMode="auto">
        <a:xfrm>
          <a:off x="11377083" y="310092"/>
          <a:ext cx="1323975" cy="1400175"/>
          <a:chOff x="13068300" y="200025"/>
          <a:chExt cx="1276350" cy="600075"/>
        </a:xfrm>
      </xdr:grpSpPr>
      <xdr:sp macro="" textlink="">
        <xdr:nvSpPr>
          <xdr:cNvPr id="7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8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77083" y="310092"/>
          <a:ext cx="1323975" cy="1400175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77083" y="310092"/>
          <a:ext cx="1323975" cy="1400175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6" name="3 Grupo"/>
        <xdr:cNvGrpSpPr>
          <a:grpSpLocks/>
        </xdr:cNvGrpSpPr>
      </xdr:nvGrpSpPr>
      <xdr:grpSpPr bwMode="auto">
        <a:xfrm>
          <a:off x="11377083" y="310092"/>
          <a:ext cx="1323975" cy="1400175"/>
          <a:chOff x="13068300" y="200025"/>
          <a:chExt cx="1276350" cy="600075"/>
        </a:xfrm>
      </xdr:grpSpPr>
      <xdr:sp macro="" textlink="">
        <xdr:nvSpPr>
          <xdr:cNvPr id="7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8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6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7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8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5244" y="404813"/>
          <a:ext cx="1085850" cy="1092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6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7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8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0006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6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7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8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85860" y="310608"/>
          <a:ext cx="1328621" cy="138855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0006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6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7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8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0006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0006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oneCellAnchor>
    <xdr:from>
      <xdr:col>11</xdr:col>
      <xdr:colOff>200025</xdr:colOff>
      <xdr:row>1</xdr:row>
      <xdr:rowOff>190500</xdr:rowOff>
    </xdr:from>
    <xdr:ext cx="1085850" cy="1092994"/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381000"/>
          <a:ext cx="1085850" cy="1092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0006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0006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0006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0006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29301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100013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0006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0006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45381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57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45381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57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45381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57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45381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57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45381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57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45381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57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45381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57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45381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57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45381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57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45381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57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45381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57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45381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57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45381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57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525250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9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525250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9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525250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9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525250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endParaRPr lang="es-MX" sz="850" baseline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11</xdr:col>
      <xdr:colOff>211931</xdr:colOff>
      <xdr:row>1</xdr:row>
      <xdr:rowOff>166688</xdr:rowOff>
    </xdr:from>
    <xdr:to>
      <xdr:col>12</xdr:col>
      <xdr:colOff>535781</xdr:colOff>
      <xdr:row>6</xdr:row>
      <xdr:rowOff>33338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931" y="404813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6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7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8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2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3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95250</xdr:colOff>
      <xdr:row>1</xdr:row>
      <xdr:rowOff>66675</xdr:rowOff>
    </xdr:from>
    <xdr:to>
      <xdr:col>12</xdr:col>
      <xdr:colOff>657225</xdr:colOff>
      <xdr:row>7</xdr:row>
      <xdr:rowOff>38100</xdr:rowOff>
    </xdr:to>
    <xdr:grpSp>
      <xdr:nvGrpSpPr>
        <xdr:cNvPr id="6" name="3 Grupo"/>
        <xdr:cNvGrpSpPr>
          <a:grpSpLocks/>
        </xdr:cNvGrpSpPr>
      </xdr:nvGrpSpPr>
      <xdr:grpSpPr bwMode="auto">
        <a:xfrm>
          <a:off x="11358563" y="304800"/>
          <a:ext cx="1323975" cy="1388269"/>
          <a:chOff x="13068300" y="200025"/>
          <a:chExt cx="1276350" cy="600075"/>
        </a:xfrm>
      </xdr:grpSpPr>
      <xdr:sp macro="" textlink="">
        <xdr:nvSpPr>
          <xdr:cNvPr id="7" name="2 Rectángulo"/>
          <xdr:cNvSpPr/>
        </xdr:nvSpPr>
        <xdr:spPr>
          <a:xfrm>
            <a:off x="13068300" y="200025"/>
            <a:ext cx="1276350" cy="600075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endParaRPr lang="es-MX"/>
          </a:p>
        </xdr:txBody>
      </xdr:sp>
      <xdr:sp macro="" textlink="">
        <xdr:nvSpPr>
          <xdr:cNvPr id="8" name="3 CuadroTexto"/>
          <xdr:cNvSpPr txBox="1"/>
        </xdr:nvSpPr>
        <xdr:spPr>
          <a:xfrm>
            <a:off x="13105029" y="228994"/>
            <a:ext cx="1202891" cy="52144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>
                <a:latin typeface="Arial" pitchFamily="34" charset="0"/>
                <a:cs typeface="Arial" pitchFamily="34" charset="0"/>
              </a:rPr>
              <a:t>ESCUDO</a:t>
            </a:r>
            <a:r>
              <a:rPr lang="es-MX" sz="850" baseline="0">
                <a:latin typeface="Arial" pitchFamily="34" charset="0"/>
                <a:cs typeface="Arial" pitchFamily="34" charset="0"/>
              </a:rPr>
              <a:t> OFICIAL DEL MUNICIPIO</a:t>
            </a:r>
          </a:p>
        </xdr:txBody>
      </xdr:sp>
    </xdr:grpSp>
    <xdr:clientData/>
  </xdr:twoCellAnchor>
  <xdr:twoCellAnchor editAs="oneCell">
    <xdr:from>
      <xdr:col>11</xdr:col>
      <xdr:colOff>200025</xdr:colOff>
      <xdr:row>1</xdr:row>
      <xdr:rowOff>190500</xdr:rowOff>
    </xdr:from>
    <xdr:to>
      <xdr:col>12</xdr:col>
      <xdr:colOff>523875</xdr:colOff>
      <xdr:row>6</xdr:row>
      <xdr:rowOff>57150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100" y="428625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../../../../../Documents%20and%20Settings/Usuario/Mis%20documentos/Downloads/CAPITALIZABLE.xls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../../../../../Documents%20and%20Settings/Usuario/Mis%20documentos/Downloads/CAPITALIZABLE.xls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../../../../../Documents%20and%20Settings/Usuario/Mis%20documentos/Downloads/CAPITALIZABLE.xlsx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../../../../../Documents%20and%20Settings/Usuario/Mis%20documentos/Downloads/CAPITALIZABLE.xlsx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../../../../../Documents%20and%20Settings/Usuario/Mis%20documentos/Downloads/CAPITALIZABLE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../../../../../Documents%20and%20Settings/Usuario/Mis%20documentos/Downloads/CAPITALIZABLE.xlsx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../../../../../Documents%20and%20Settings/Usuario/Mis%20documentos/Downloads/CAPITALIZABLE.xlsx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../../../../AppData/Documents%20and%20Settings/Usuario/Mis%20documentos/Downloads/CAPITALIZABLE.xlsx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../../../../../Documents%20and%20Settings/Usuario/Mis%20documentos/Downloads/CAPITALIZABLE.xlsx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../../../../../Documents%20and%20Settings/Usuario/Mis%20documentos/Downloads/CAPITALIZABLE.xlsx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../../../../../Documents%20and%20Settings/Usuario/Mis%20documentos/Downloads/CAPITALIZABLE.xlsx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../../../../../Documents%20and%20Settings/Usuario/Mis%20documentos/Downloads/CAPITALIZABLE.xlsx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../../../../../Documents%20and%20Settings/Usuario/Mis%20documentos/Downloads/CAPITALIZABLE.xlsx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49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50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printerSettings" Target="../printerSettings/printerSettings52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3.xml"/><Relationship Id="rId2" Type="http://schemas.openxmlformats.org/officeDocument/2006/relationships/printerSettings" Target="../printerSettings/printerSettings53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4.xml"/><Relationship Id="rId2" Type="http://schemas.openxmlformats.org/officeDocument/2006/relationships/printerSettings" Target="../printerSettings/printerSettings54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5.xml"/><Relationship Id="rId2" Type="http://schemas.openxmlformats.org/officeDocument/2006/relationships/printerSettings" Target="../printerSettings/printerSettings55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6.xml"/><Relationship Id="rId2" Type="http://schemas.openxmlformats.org/officeDocument/2006/relationships/printerSettings" Target="../printerSettings/printerSettings56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7.xml"/><Relationship Id="rId2" Type="http://schemas.openxmlformats.org/officeDocument/2006/relationships/printerSettings" Target="../printerSettings/printerSettings57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8.xml"/><Relationship Id="rId2" Type="http://schemas.openxmlformats.org/officeDocument/2006/relationships/printerSettings" Target="../printerSettings/printerSettings58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../../../../Documents%20and%20Settings/Usuario/Mis%20documentos/Downloads/CAPITALIZABLE.xls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../../../../../../../Documents%20and%20Settings/Usuario/Mis%20documentos/Downloads/CAPITALIZABLE.xls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../../../../../Documents%20and%20Settings/Usuario/Mis%20documentos/Downloads/CAPITALIZABL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view="pageBreakPreview" zoomScale="90" zoomScaleNormal="88" zoomScaleSheetLayoutView="90" zoomScalePageLayoutView="70" workbookViewId="0">
      <selection activeCell="A5" sqref="A5:C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140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18.75" x14ac:dyDescent="0.3">
      <c r="A3" s="28" t="s">
        <v>28</v>
      </c>
      <c r="B3" s="28" t="s">
        <v>87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18.75" x14ac:dyDescent="0.3">
      <c r="A4" s="28"/>
      <c r="B4" s="2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359" t="s">
        <v>15</v>
      </c>
      <c r="F7" s="6"/>
      <c r="G7" s="464" t="s">
        <v>41</v>
      </c>
      <c r="H7" s="464"/>
      <c r="I7" s="36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7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284</v>
      </c>
      <c r="D9" s="470"/>
      <c r="E9" s="470"/>
      <c r="F9" s="470"/>
      <c r="G9" s="470"/>
      <c r="H9" s="11" t="s">
        <v>47</v>
      </c>
      <c r="I9" s="471" t="s">
        <v>285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59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99" customHeight="1" x14ac:dyDescent="0.3">
      <c r="A12" s="159">
        <v>14577782</v>
      </c>
      <c r="B12" s="87" t="s">
        <v>286</v>
      </c>
      <c r="C12" s="122">
        <v>43515</v>
      </c>
      <c r="D12" s="294" t="s">
        <v>287</v>
      </c>
      <c r="E12" s="51">
        <v>43514</v>
      </c>
      <c r="F12" s="208" t="s">
        <v>92</v>
      </c>
      <c r="G12" s="43" t="s">
        <v>91</v>
      </c>
      <c r="H12" s="398" t="s">
        <v>288</v>
      </c>
      <c r="I12" s="45" t="s">
        <v>116</v>
      </c>
      <c r="J12" s="46">
        <v>1</v>
      </c>
      <c r="K12" s="88">
        <f>M12-L12</f>
        <v>140313.60000000001</v>
      </c>
      <c r="L12" s="89">
        <f>M12*0.16</f>
        <v>26726.400000000001</v>
      </c>
      <c r="M12" s="90">
        <v>167040</v>
      </c>
    </row>
    <row r="13" spans="1:13" ht="91.5" customHeight="1" x14ac:dyDescent="0.3">
      <c r="A13" s="178">
        <v>14577786</v>
      </c>
      <c r="B13" s="50">
        <v>447</v>
      </c>
      <c r="C13" s="122">
        <v>43515</v>
      </c>
      <c r="D13" s="123" t="s">
        <v>289</v>
      </c>
      <c r="E13" s="51">
        <v>43514</v>
      </c>
      <c r="F13" s="208" t="s">
        <v>92</v>
      </c>
      <c r="G13" s="43" t="s">
        <v>91</v>
      </c>
      <c r="H13" s="398" t="s">
        <v>290</v>
      </c>
      <c r="I13" s="45" t="s">
        <v>116</v>
      </c>
      <c r="J13" s="46">
        <v>1</v>
      </c>
      <c r="K13" s="88">
        <f>M13-L13</f>
        <v>105722.4</v>
      </c>
      <c r="L13" s="89">
        <f>M13*0.16</f>
        <v>20137.600000000002</v>
      </c>
      <c r="M13" s="91">
        <v>125860</v>
      </c>
    </row>
    <row r="14" spans="1:13" s="23" customFormat="1" ht="51" customHeight="1" thickBot="1" x14ac:dyDescent="0.25">
      <c r="A14" s="257">
        <v>9387036</v>
      </c>
      <c r="B14" s="196">
        <v>848</v>
      </c>
      <c r="C14" s="251">
        <v>43543</v>
      </c>
      <c r="D14" s="252" t="s">
        <v>291</v>
      </c>
      <c r="E14" s="199"/>
      <c r="F14" s="225" t="s">
        <v>92</v>
      </c>
      <c r="G14" s="201" t="s">
        <v>91</v>
      </c>
      <c r="H14" s="399" t="s">
        <v>292</v>
      </c>
      <c r="I14" s="203"/>
      <c r="J14" s="204"/>
      <c r="K14" s="205">
        <f>M14-L14</f>
        <v>47745.599999999999</v>
      </c>
      <c r="L14" s="206">
        <f>M14*0.16</f>
        <v>9094.4</v>
      </c>
      <c r="M14" s="175">
        <v>56840</v>
      </c>
    </row>
    <row r="15" spans="1:13" ht="17.25" thickBot="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34">
        <f>SUM(M12:M14)</f>
        <v>349740</v>
      </c>
    </row>
    <row r="16" spans="1:13" x14ac:dyDescent="0.3">
      <c r="A16" s="28" t="s">
        <v>67</v>
      </c>
      <c r="B16" s="25"/>
    </row>
    <row r="18" spans="1:13" x14ac:dyDescent="0.3">
      <c r="A18" s="472" t="s">
        <v>85</v>
      </c>
      <c r="B18" s="472"/>
      <c r="D18" s="472" t="s">
        <v>203</v>
      </c>
      <c r="E18" s="472"/>
      <c r="F18" s="24"/>
      <c r="H18" s="81" t="s">
        <v>283</v>
      </c>
      <c r="J18" s="472" t="s">
        <v>86</v>
      </c>
      <c r="K18" s="472"/>
      <c r="L18" s="472"/>
    </row>
    <row r="19" spans="1:13" x14ac:dyDescent="0.3">
      <c r="A19" s="467" t="s">
        <v>0</v>
      </c>
      <c r="B19" s="467"/>
      <c r="C19" s="49"/>
      <c r="D19" s="467" t="s">
        <v>1</v>
      </c>
      <c r="E19" s="467"/>
      <c r="F19" s="49"/>
      <c r="G19" s="49"/>
      <c r="H19" s="80" t="s">
        <v>2</v>
      </c>
      <c r="I19" s="49"/>
      <c r="J19" s="467" t="s">
        <v>76</v>
      </c>
      <c r="K19" s="467"/>
      <c r="L19" s="467"/>
      <c r="M19" s="49"/>
    </row>
    <row r="21" spans="1:13" s="25" customFormat="1" ht="15" customHeight="1" x14ac:dyDescent="0.25">
      <c r="A21" s="468" t="s">
        <v>25</v>
      </c>
      <c r="B21" s="468"/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</row>
  </sheetData>
  <mergeCells count="16">
    <mergeCell ref="A19:B19"/>
    <mergeCell ref="D19:E19"/>
    <mergeCell ref="J19:L19"/>
    <mergeCell ref="A21:M21"/>
    <mergeCell ref="A9:B9"/>
    <mergeCell ref="C9:G9"/>
    <mergeCell ref="I9:M9"/>
    <mergeCell ref="A18:B18"/>
    <mergeCell ref="D18:E18"/>
    <mergeCell ref="J18:L18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view="pageBreakPreview" zoomScale="80" zoomScaleNormal="88" zoomScaleSheetLayoutView="80" zoomScalePageLayoutView="70" workbookViewId="0">
      <selection activeCell="E8" sqref="E8"/>
    </sheetView>
  </sheetViews>
  <sheetFormatPr baseColWidth="10" defaultRowHeight="16.5" x14ac:dyDescent="0.3"/>
  <cols>
    <col min="1" max="1" width="14" style="1" customWidth="1"/>
    <col min="2" max="2" width="11.42578125" style="1"/>
    <col min="3" max="3" width="13" style="1" customWidth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6.85546875" style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3" ht="18.75" x14ac:dyDescent="0.3">
      <c r="A3" s="28" t="s">
        <v>28</v>
      </c>
      <c r="B3" s="28" t="s">
        <v>87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3" ht="18.75" x14ac:dyDescent="0.3">
      <c r="A4" s="28"/>
      <c r="B4" s="28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363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882</v>
      </c>
      <c r="D9" s="470"/>
      <c r="E9" s="470"/>
      <c r="F9" s="470"/>
      <c r="G9" s="470"/>
      <c r="H9" s="11" t="s">
        <v>47</v>
      </c>
      <c r="I9" s="471" t="s">
        <v>883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37.5" customHeight="1" x14ac:dyDescent="0.3">
      <c r="A12" s="39" t="s">
        <v>884</v>
      </c>
      <c r="B12" s="50">
        <v>2138</v>
      </c>
      <c r="C12" s="51">
        <v>43651</v>
      </c>
      <c r="D12" s="41"/>
      <c r="E12" s="40"/>
      <c r="F12" s="208" t="s">
        <v>89</v>
      </c>
      <c r="G12" s="43" t="s">
        <v>88</v>
      </c>
      <c r="H12" s="44" t="s">
        <v>99</v>
      </c>
      <c r="I12" s="45"/>
      <c r="J12" s="46"/>
      <c r="K12" s="47"/>
      <c r="L12" s="48" t="s">
        <v>1214</v>
      </c>
      <c r="M12" s="91">
        <v>9300</v>
      </c>
    </row>
    <row r="13" spans="1:13" ht="34.5" customHeight="1" x14ac:dyDescent="0.3">
      <c r="A13" s="39" t="s">
        <v>886</v>
      </c>
      <c r="B13" s="50">
        <v>2147</v>
      </c>
      <c r="C13" s="51" t="s">
        <v>885</v>
      </c>
      <c r="D13" s="41"/>
      <c r="E13" s="40"/>
      <c r="F13" s="208" t="s">
        <v>89</v>
      </c>
      <c r="G13" s="43" t="s">
        <v>88</v>
      </c>
      <c r="H13" s="44" t="s">
        <v>99</v>
      </c>
      <c r="I13" s="45"/>
      <c r="J13" s="46"/>
      <c r="K13" s="47"/>
      <c r="L13" s="48"/>
      <c r="M13" s="91">
        <v>9300</v>
      </c>
    </row>
    <row r="14" spans="1:13" s="23" customFormat="1" ht="33.75" customHeight="1" x14ac:dyDescent="0.2">
      <c r="A14" s="39" t="s">
        <v>887</v>
      </c>
      <c r="B14" s="50">
        <v>2160</v>
      </c>
      <c r="C14" s="51">
        <v>43665</v>
      </c>
      <c r="D14" s="41"/>
      <c r="E14" s="40"/>
      <c r="F14" s="208" t="s">
        <v>89</v>
      </c>
      <c r="G14" s="43" t="s">
        <v>88</v>
      </c>
      <c r="H14" s="44" t="s">
        <v>99</v>
      </c>
      <c r="I14" s="45"/>
      <c r="J14" s="46"/>
      <c r="K14" s="47"/>
      <c r="L14" s="48"/>
      <c r="M14" s="91">
        <v>9300</v>
      </c>
    </row>
    <row r="15" spans="1:13" ht="32.25" customHeight="1" x14ac:dyDescent="0.3">
      <c r="A15" s="39" t="s">
        <v>888</v>
      </c>
      <c r="B15" s="50">
        <v>2165</v>
      </c>
      <c r="C15" s="51">
        <v>43671</v>
      </c>
      <c r="D15" s="41"/>
      <c r="E15" s="40"/>
      <c r="F15" s="208" t="s">
        <v>89</v>
      </c>
      <c r="G15" s="43" t="s">
        <v>88</v>
      </c>
      <c r="H15" s="44" t="s">
        <v>99</v>
      </c>
      <c r="I15" s="45"/>
      <c r="J15" s="46"/>
      <c r="K15" s="47"/>
      <c r="L15" s="48"/>
      <c r="M15" s="91">
        <v>8300</v>
      </c>
    </row>
    <row r="16" spans="1:13" ht="32.25" customHeight="1" x14ac:dyDescent="0.3">
      <c r="A16" s="39" t="s">
        <v>889</v>
      </c>
      <c r="B16" s="50">
        <v>2288</v>
      </c>
      <c r="C16" s="51">
        <v>43679</v>
      </c>
      <c r="D16" s="41"/>
      <c r="E16" s="40"/>
      <c r="F16" s="208" t="s">
        <v>89</v>
      </c>
      <c r="G16" s="43" t="s">
        <v>88</v>
      </c>
      <c r="H16" s="44" t="s">
        <v>99</v>
      </c>
      <c r="I16" s="45"/>
      <c r="J16" s="46"/>
      <c r="K16" s="47"/>
      <c r="L16" s="48"/>
      <c r="M16" s="91">
        <v>9300</v>
      </c>
    </row>
    <row r="17" spans="1:13" ht="32.25" customHeight="1" x14ac:dyDescent="0.3">
      <c r="A17" s="39" t="s">
        <v>890</v>
      </c>
      <c r="B17" s="50">
        <v>2298</v>
      </c>
      <c r="C17" s="51">
        <v>43693</v>
      </c>
      <c r="D17" s="41"/>
      <c r="E17" s="40"/>
      <c r="F17" s="208" t="s">
        <v>89</v>
      </c>
      <c r="G17" s="43" t="s">
        <v>88</v>
      </c>
      <c r="H17" s="44" t="s">
        <v>99</v>
      </c>
      <c r="I17" s="45"/>
      <c r="J17" s="46"/>
      <c r="K17" s="47"/>
      <c r="L17" s="48"/>
      <c r="M17" s="91">
        <v>9300</v>
      </c>
    </row>
    <row r="18" spans="1:13" ht="32.25" customHeight="1" x14ac:dyDescent="0.3">
      <c r="A18" s="39" t="s">
        <v>891</v>
      </c>
      <c r="B18" s="50">
        <v>2556</v>
      </c>
      <c r="C18" s="51">
        <v>43686</v>
      </c>
      <c r="D18" s="41"/>
      <c r="E18" s="40"/>
      <c r="F18" s="208" t="s">
        <v>89</v>
      </c>
      <c r="G18" s="43" t="s">
        <v>88</v>
      </c>
      <c r="H18" s="44" t="s">
        <v>99</v>
      </c>
      <c r="I18" s="45"/>
      <c r="J18" s="46"/>
      <c r="K18" s="47"/>
      <c r="L18" s="48"/>
      <c r="M18" s="91">
        <v>9300</v>
      </c>
    </row>
    <row r="19" spans="1:13" ht="32.25" customHeight="1" x14ac:dyDescent="0.3">
      <c r="A19" s="39" t="s">
        <v>892</v>
      </c>
      <c r="B19" s="50">
        <v>2565</v>
      </c>
      <c r="C19" s="51">
        <v>43700</v>
      </c>
      <c r="D19" s="41"/>
      <c r="E19" s="40"/>
      <c r="F19" s="208" t="s">
        <v>89</v>
      </c>
      <c r="G19" s="43" t="s">
        <v>88</v>
      </c>
      <c r="H19" s="44" t="s">
        <v>99</v>
      </c>
      <c r="I19" s="45"/>
      <c r="J19" s="46"/>
      <c r="K19" s="47"/>
      <c r="L19" s="48"/>
      <c r="M19" s="91">
        <v>9300</v>
      </c>
    </row>
    <row r="20" spans="1:13" ht="32.25" customHeight="1" x14ac:dyDescent="0.3">
      <c r="A20" s="39" t="s">
        <v>893</v>
      </c>
      <c r="B20" s="50">
        <v>2571</v>
      </c>
      <c r="C20" s="51">
        <v>43707</v>
      </c>
      <c r="D20" s="41"/>
      <c r="E20" s="40"/>
      <c r="F20" s="208" t="s">
        <v>89</v>
      </c>
      <c r="G20" s="43" t="s">
        <v>88</v>
      </c>
      <c r="H20" s="44" t="s">
        <v>99</v>
      </c>
      <c r="I20" s="45"/>
      <c r="J20" s="46"/>
      <c r="K20" s="47"/>
      <c r="L20" s="48"/>
      <c r="M20" s="91">
        <v>9300</v>
      </c>
    </row>
    <row r="21" spans="1:13" ht="32.25" customHeight="1" x14ac:dyDescent="0.3">
      <c r="A21" s="39" t="s">
        <v>894</v>
      </c>
      <c r="B21" s="50">
        <v>2666</v>
      </c>
      <c r="C21" s="51">
        <v>43714</v>
      </c>
      <c r="D21" s="41"/>
      <c r="E21" s="40"/>
      <c r="F21" s="208" t="s">
        <v>89</v>
      </c>
      <c r="G21" s="43" t="s">
        <v>88</v>
      </c>
      <c r="H21" s="44" t="s">
        <v>99</v>
      </c>
      <c r="I21" s="45"/>
      <c r="J21" s="46"/>
      <c r="K21" s="47"/>
      <c r="L21" s="48"/>
      <c r="M21" s="91">
        <v>10600</v>
      </c>
    </row>
    <row r="22" spans="1:13" ht="32.25" customHeight="1" x14ac:dyDescent="0.3">
      <c r="A22" s="39" t="s">
        <v>895</v>
      </c>
      <c r="B22" s="50">
        <v>2677</v>
      </c>
      <c r="C22" s="51">
        <v>43721</v>
      </c>
      <c r="D22" s="41"/>
      <c r="E22" s="40"/>
      <c r="F22" s="208" t="s">
        <v>89</v>
      </c>
      <c r="G22" s="43" t="s">
        <v>88</v>
      </c>
      <c r="H22" s="44" t="s">
        <v>99</v>
      </c>
      <c r="I22" s="45"/>
      <c r="J22" s="46"/>
      <c r="K22" s="47"/>
      <c r="L22" s="48"/>
      <c r="M22" s="91">
        <v>10600</v>
      </c>
    </row>
    <row r="23" spans="1:13" ht="32.25" customHeight="1" x14ac:dyDescent="0.3">
      <c r="A23" s="39" t="s">
        <v>1473</v>
      </c>
      <c r="B23" s="50">
        <v>2834</v>
      </c>
      <c r="C23" s="51">
        <v>43727</v>
      </c>
      <c r="D23" s="41"/>
      <c r="E23" s="40"/>
      <c r="F23" s="208" t="s">
        <v>89</v>
      </c>
      <c r="G23" s="43" t="s">
        <v>88</v>
      </c>
      <c r="H23" s="44" t="s">
        <v>99</v>
      </c>
      <c r="I23" s="45"/>
      <c r="J23" s="46"/>
      <c r="K23" s="47"/>
      <c r="L23" s="48"/>
      <c r="M23" s="91">
        <v>10600</v>
      </c>
    </row>
    <row r="24" spans="1:13" ht="32.25" customHeight="1" x14ac:dyDescent="0.3">
      <c r="A24" s="39" t="s">
        <v>1474</v>
      </c>
      <c r="B24" s="50">
        <v>2843</v>
      </c>
      <c r="C24" s="51">
        <v>43735</v>
      </c>
      <c r="D24" s="41"/>
      <c r="E24" s="40"/>
      <c r="F24" s="208" t="s">
        <v>89</v>
      </c>
      <c r="G24" s="43" t="s">
        <v>88</v>
      </c>
      <c r="H24" s="44" t="s">
        <v>99</v>
      </c>
      <c r="I24" s="45"/>
      <c r="J24" s="46"/>
      <c r="K24" s="47"/>
      <c r="L24" s="48"/>
      <c r="M24" s="91">
        <v>10600</v>
      </c>
    </row>
    <row r="25" spans="1:13" ht="32.25" customHeight="1" x14ac:dyDescent="0.3">
      <c r="A25" s="39" t="s">
        <v>1475</v>
      </c>
      <c r="B25" s="50">
        <v>2966</v>
      </c>
      <c r="C25" s="51">
        <v>43749</v>
      </c>
      <c r="D25" s="41"/>
      <c r="E25" s="40"/>
      <c r="F25" s="208" t="s">
        <v>89</v>
      </c>
      <c r="G25" s="43" t="s">
        <v>88</v>
      </c>
      <c r="H25" s="44" t="s">
        <v>99</v>
      </c>
      <c r="I25" s="45"/>
      <c r="J25" s="46"/>
      <c r="K25" s="47"/>
      <c r="L25" s="48"/>
      <c r="M25" s="91">
        <v>10600</v>
      </c>
    </row>
    <row r="26" spans="1:13" ht="32.25" customHeight="1" x14ac:dyDescent="0.3">
      <c r="A26" s="39" t="s">
        <v>1476</v>
      </c>
      <c r="B26" s="50">
        <v>2970</v>
      </c>
      <c r="C26" s="51">
        <v>43756</v>
      </c>
      <c r="D26" s="41"/>
      <c r="E26" s="40"/>
      <c r="F26" s="208" t="s">
        <v>89</v>
      </c>
      <c r="G26" s="43" t="s">
        <v>88</v>
      </c>
      <c r="H26" s="44" t="s">
        <v>99</v>
      </c>
      <c r="I26" s="45"/>
      <c r="J26" s="46"/>
      <c r="K26" s="47"/>
      <c r="L26" s="48"/>
      <c r="M26" s="91">
        <v>10600</v>
      </c>
    </row>
    <row r="27" spans="1:13" ht="32.25" customHeight="1" x14ac:dyDescent="0.3">
      <c r="A27" s="39" t="s">
        <v>1477</v>
      </c>
      <c r="B27" s="50">
        <v>3228</v>
      </c>
      <c r="C27" s="51">
        <v>43743</v>
      </c>
      <c r="D27" s="41"/>
      <c r="E27" s="40"/>
      <c r="F27" s="208" t="s">
        <v>89</v>
      </c>
      <c r="G27" s="43" t="s">
        <v>88</v>
      </c>
      <c r="H27" s="44" t="s">
        <v>99</v>
      </c>
      <c r="I27" s="45"/>
      <c r="J27" s="46"/>
      <c r="K27" s="47"/>
      <c r="L27" s="48"/>
      <c r="M27" s="91">
        <v>10600</v>
      </c>
    </row>
    <row r="28" spans="1:13" ht="32.25" customHeight="1" x14ac:dyDescent="0.3">
      <c r="A28" s="39" t="s">
        <v>1478</v>
      </c>
      <c r="B28" s="50">
        <v>3398</v>
      </c>
      <c r="C28" s="51">
        <v>43763</v>
      </c>
      <c r="D28" s="41"/>
      <c r="E28" s="40"/>
      <c r="F28" s="208" t="s">
        <v>89</v>
      </c>
      <c r="G28" s="43" t="s">
        <v>88</v>
      </c>
      <c r="H28" s="44" t="s">
        <v>99</v>
      </c>
      <c r="I28" s="45"/>
      <c r="J28" s="46"/>
      <c r="K28" s="47"/>
      <c r="L28" s="48"/>
      <c r="M28" s="91">
        <v>4950</v>
      </c>
    </row>
    <row r="29" spans="1:13" ht="32.25" customHeight="1" x14ac:dyDescent="0.3">
      <c r="A29" s="39" t="s">
        <v>1479</v>
      </c>
      <c r="B29" s="50">
        <v>3419</v>
      </c>
      <c r="C29" s="51">
        <v>43770</v>
      </c>
      <c r="D29" s="41"/>
      <c r="E29" s="40"/>
      <c r="F29" s="208" t="s">
        <v>89</v>
      </c>
      <c r="G29" s="43" t="s">
        <v>88</v>
      </c>
      <c r="H29" s="44" t="s">
        <v>99</v>
      </c>
      <c r="I29" s="45"/>
      <c r="J29" s="46"/>
      <c r="K29" s="47"/>
      <c r="L29" s="48"/>
      <c r="M29" s="91">
        <v>3400</v>
      </c>
    </row>
    <row r="30" spans="1:13" ht="25.5" customHeight="1" x14ac:dyDescent="0.3">
      <c r="A30" s="220" t="s">
        <v>896</v>
      </c>
      <c r="B30" s="50">
        <v>2548</v>
      </c>
      <c r="C30" s="51">
        <v>43691</v>
      </c>
      <c r="D30" s="41" t="s">
        <v>897</v>
      </c>
      <c r="E30" s="51">
        <v>43689</v>
      </c>
      <c r="F30" s="208" t="s">
        <v>90</v>
      </c>
      <c r="G30" s="43" t="s">
        <v>84</v>
      </c>
      <c r="H30" s="44" t="s">
        <v>898</v>
      </c>
      <c r="I30" s="45" t="s">
        <v>123</v>
      </c>
      <c r="J30" s="46">
        <v>8</v>
      </c>
      <c r="K30" s="88">
        <v>3103.45</v>
      </c>
      <c r="L30" s="89">
        <f t="shared" ref="L30:L52" si="0">J30*(K30*0.16)</f>
        <v>3972.4159999999997</v>
      </c>
      <c r="M30" s="91">
        <f t="shared" ref="M30:M52" si="1">(J30*K30)+L30</f>
        <v>28800.016</v>
      </c>
    </row>
    <row r="31" spans="1:13" ht="25.5" customHeight="1" x14ac:dyDescent="0.3">
      <c r="A31" s="220" t="s">
        <v>896</v>
      </c>
      <c r="B31" s="50">
        <v>2548</v>
      </c>
      <c r="C31" s="51">
        <v>43691</v>
      </c>
      <c r="D31" s="41" t="s">
        <v>897</v>
      </c>
      <c r="E31" s="51">
        <v>43689</v>
      </c>
      <c r="F31" s="208" t="s">
        <v>90</v>
      </c>
      <c r="G31" s="43" t="s">
        <v>84</v>
      </c>
      <c r="H31" s="44" t="s">
        <v>513</v>
      </c>
      <c r="I31" s="45" t="s">
        <v>121</v>
      </c>
      <c r="J31" s="46">
        <v>122</v>
      </c>
      <c r="K31" s="88">
        <v>103.44</v>
      </c>
      <c r="L31" s="89">
        <f t="shared" si="0"/>
        <v>2019.1487999999999</v>
      </c>
      <c r="M31" s="91">
        <f t="shared" si="1"/>
        <v>14638.828799999999</v>
      </c>
    </row>
    <row r="32" spans="1:13" ht="25.5" customHeight="1" x14ac:dyDescent="0.3">
      <c r="A32" s="220" t="s">
        <v>896</v>
      </c>
      <c r="B32" s="50">
        <v>2548</v>
      </c>
      <c r="C32" s="51">
        <v>43691</v>
      </c>
      <c r="D32" s="41" t="s">
        <v>897</v>
      </c>
      <c r="E32" s="51">
        <v>43689</v>
      </c>
      <c r="F32" s="208" t="s">
        <v>90</v>
      </c>
      <c r="G32" s="43" t="s">
        <v>84</v>
      </c>
      <c r="H32" s="44" t="s">
        <v>514</v>
      </c>
      <c r="I32" s="45" t="s">
        <v>148</v>
      </c>
      <c r="J32" s="46">
        <v>126</v>
      </c>
      <c r="K32" s="88">
        <v>24.13</v>
      </c>
      <c r="L32" s="89">
        <f t="shared" si="0"/>
        <v>486.46079999999995</v>
      </c>
      <c r="M32" s="91">
        <f t="shared" si="1"/>
        <v>3526.8407999999995</v>
      </c>
    </row>
    <row r="33" spans="1:13" ht="25.5" customHeight="1" x14ac:dyDescent="0.3">
      <c r="A33" s="220" t="s">
        <v>896</v>
      </c>
      <c r="B33" s="50">
        <v>2548</v>
      </c>
      <c r="C33" s="51">
        <v>43691</v>
      </c>
      <c r="D33" s="41" t="s">
        <v>897</v>
      </c>
      <c r="E33" s="51">
        <v>43689</v>
      </c>
      <c r="F33" s="208" t="s">
        <v>90</v>
      </c>
      <c r="G33" s="43" t="s">
        <v>84</v>
      </c>
      <c r="H33" s="44" t="s">
        <v>899</v>
      </c>
      <c r="I33" s="45" t="s">
        <v>148</v>
      </c>
      <c r="J33" s="46">
        <v>82</v>
      </c>
      <c r="K33" s="88">
        <v>25.86</v>
      </c>
      <c r="L33" s="89">
        <f t="shared" si="0"/>
        <v>339.28320000000002</v>
      </c>
      <c r="M33" s="91">
        <f t="shared" si="1"/>
        <v>2459.8031999999998</v>
      </c>
    </row>
    <row r="34" spans="1:13" ht="25.5" customHeight="1" x14ac:dyDescent="0.3">
      <c r="A34" s="220" t="s">
        <v>896</v>
      </c>
      <c r="B34" s="50">
        <v>2548</v>
      </c>
      <c r="C34" s="51">
        <v>43691</v>
      </c>
      <c r="D34" s="41" t="s">
        <v>897</v>
      </c>
      <c r="E34" s="51">
        <v>43689</v>
      </c>
      <c r="F34" s="208" t="s">
        <v>90</v>
      </c>
      <c r="G34" s="43" t="s">
        <v>84</v>
      </c>
      <c r="H34" s="44" t="s">
        <v>260</v>
      </c>
      <c r="I34" s="45" t="s">
        <v>121</v>
      </c>
      <c r="J34" s="46">
        <v>6</v>
      </c>
      <c r="K34" s="88">
        <v>224.13</v>
      </c>
      <c r="L34" s="89">
        <f t="shared" si="0"/>
        <v>215.16479999999999</v>
      </c>
      <c r="M34" s="91">
        <f t="shared" si="1"/>
        <v>1559.9448</v>
      </c>
    </row>
    <row r="35" spans="1:13" ht="25.5" customHeight="1" x14ac:dyDescent="0.3">
      <c r="A35" s="220" t="s">
        <v>896</v>
      </c>
      <c r="B35" s="50">
        <v>2548</v>
      </c>
      <c r="C35" s="51">
        <v>43691</v>
      </c>
      <c r="D35" s="41" t="s">
        <v>897</v>
      </c>
      <c r="E35" s="51">
        <v>43689</v>
      </c>
      <c r="F35" s="208" t="s">
        <v>90</v>
      </c>
      <c r="G35" s="43" t="s">
        <v>84</v>
      </c>
      <c r="H35" s="44" t="s">
        <v>900</v>
      </c>
      <c r="I35" s="45" t="s">
        <v>121</v>
      </c>
      <c r="J35" s="46">
        <v>12</v>
      </c>
      <c r="K35" s="88">
        <v>30.17</v>
      </c>
      <c r="L35" s="89">
        <f t="shared" si="0"/>
        <v>57.926400000000001</v>
      </c>
      <c r="M35" s="91">
        <f t="shared" si="1"/>
        <v>419.96640000000002</v>
      </c>
    </row>
    <row r="36" spans="1:13" ht="25.5" customHeight="1" x14ac:dyDescent="0.3">
      <c r="A36" s="220" t="s">
        <v>896</v>
      </c>
      <c r="B36" s="50">
        <v>2548</v>
      </c>
      <c r="C36" s="51">
        <v>43691</v>
      </c>
      <c r="D36" s="41" t="s">
        <v>897</v>
      </c>
      <c r="E36" s="51">
        <v>43689</v>
      </c>
      <c r="F36" s="208" t="s">
        <v>90</v>
      </c>
      <c r="G36" s="43" t="s">
        <v>84</v>
      </c>
      <c r="H36" s="44" t="s">
        <v>516</v>
      </c>
      <c r="I36" s="45" t="s">
        <v>148</v>
      </c>
      <c r="J36" s="46">
        <v>8</v>
      </c>
      <c r="K36" s="88">
        <v>34.479999999999997</v>
      </c>
      <c r="L36" s="89">
        <f t="shared" si="0"/>
        <v>44.134399999999999</v>
      </c>
      <c r="M36" s="91">
        <f t="shared" si="1"/>
        <v>319.97439999999995</v>
      </c>
    </row>
    <row r="37" spans="1:13" ht="25.5" customHeight="1" x14ac:dyDescent="0.3">
      <c r="A37" s="220" t="s">
        <v>896</v>
      </c>
      <c r="B37" s="50">
        <v>2548</v>
      </c>
      <c r="C37" s="51">
        <v>43691</v>
      </c>
      <c r="D37" s="41" t="s">
        <v>897</v>
      </c>
      <c r="E37" s="51">
        <v>43689</v>
      </c>
      <c r="F37" s="208" t="s">
        <v>90</v>
      </c>
      <c r="G37" s="43" t="s">
        <v>84</v>
      </c>
      <c r="H37" s="44" t="s">
        <v>901</v>
      </c>
      <c r="I37" s="45" t="s">
        <v>121</v>
      </c>
      <c r="J37" s="46">
        <v>1</v>
      </c>
      <c r="K37" s="88">
        <v>111.75</v>
      </c>
      <c r="L37" s="89">
        <f t="shared" si="0"/>
        <v>17.88</v>
      </c>
      <c r="M37" s="91">
        <f t="shared" si="1"/>
        <v>129.63</v>
      </c>
    </row>
    <row r="38" spans="1:13" ht="25.5" customHeight="1" x14ac:dyDescent="0.3">
      <c r="A38" s="220" t="s">
        <v>1480</v>
      </c>
      <c r="B38" s="50">
        <v>2301</v>
      </c>
      <c r="C38" s="51">
        <v>43691</v>
      </c>
      <c r="D38" s="41" t="s">
        <v>902</v>
      </c>
      <c r="E38" s="51">
        <v>43699</v>
      </c>
      <c r="F38" s="208" t="s">
        <v>94</v>
      </c>
      <c r="G38" s="43" t="s">
        <v>416</v>
      </c>
      <c r="H38" s="44" t="s">
        <v>1287</v>
      </c>
      <c r="I38" s="45" t="s">
        <v>968</v>
      </c>
      <c r="J38" s="46">
        <v>2</v>
      </c>
      <c r="K38" s="299">
        <v>1800</v>
      </c>
      <c r="L38" s="48">
        <f t="shared" si="0"/>
        <v>576</v>
      </c>
      <c r="M38" s="91">
        <f t="shared" si="1"/>
        <v>4176</v>
      </c>
    </row>
    <row r="39" spans="1:13" ht="25.5" customHeight="1" x14ac:dyDescent="0.3">
      <c r="A39" s="220" t="s">
        <v>1480</v>
      </c>
      <c r="B39" s="50">
        <v>2301</v>
      </c>
      <c r="C39" s="51">
        <v>43691</v>
      </c>
      <c r="D39" s="41" t="s">
        <v>902</v>
      </c>
      <c r="E39" s="51">
        <v>43699</v>
      </c>
      <c r="F39" s="208" t="s">
        <v>94</v>
      </c>
      <c r="G39" s="43" t="s">
        <v>416</v>
      </c>
      <c r="H39" s="44" t="s">
        <v>800</v>
      </c>
      <c r="I39" s="45" t="s">
        <v>968</v>
      </c>
      <c r="J39" s="46">
        <v>2</v>
      </c>
      <c r="K39" s="299">
        <v>2000</v>
      </c>
      <c r="L39" s="48">
        <f t="shared" si="0"/>
        <v>640</v>
      </c>
      <c r="M39" s="91">
        <f t="shared" si="1"/>
        <v>4640</v>
      </c>
    </row>
    <row r="40" spans="1:13" ht="25.5" customHeight="1" x14ac:dyDescent="0.3">
      <c r="A40" s="220" t="s">
        <v>1480</v>
      </c>
      <c r="B40" s="50">
        <v>2301</v>
      </c>
      <c r="C40" s="51">
        <v>43691</v>
      </c>
      <c r="D40" s="41" t="s">
        <v>902</v>
      </c>
      <c r="E40" s="51">
        <v>43699</v>
      </c>
      <c r="F40" s="208" t="s">
        <v>94</v>
      </c>
      <c r="G40" s="43" t="s">
        <v>416</v>
      </c>
      <c r="H40" s="44" t="s">
        <v>1376</v>
      </c>
      <c r="I40" s="45" t="s">
        <v>968</v>
      </c>
      <c r="J40" s="46">
        <v>3</v>
      </c>
      <c r="K40" s="299">
        <v>2000</v>
      </c>
      <c r="L40" s="48">
        <f t="shared" si="0"/>
        <v>960</v>
      </c>
      <c r="M40" s="91">
        <f t="shared" si="1"/>
        <v>6960</v>
      </c>
    </row>
    <row r="41" spans="1:13" ht="25.5" customHeight="1" x14ac:dyDescent="0.3">
      <c r="A41" s="220" t="s">
        <v>1481</v>
      </c>
      <c r="B41" s="67">
        <v>3408</v>
      </c>
      <c r="C41" s="51">
        <v>43767</v>
      </c>
      <c r="D41" s="41" t="s">
        <v>1482</v>
      </c>
      <c r="E41" s="51">
        <v>43762</v>
      </c>
      <c r="F41" s="208" t="s">
        <v>90</v>
      </c>
      <c r="G41" s="43" t="s">
        <v>84</v>
      </c>
      <c r="H41" s="111" t="s">
        <v>898</v>
      </c>
      <c r="I41" s="67" t="s">
        <v>123</v>
      </c>
      <c r="J41" s="109">
        <v>6</v>
      </c>
      <c r="K41" s="440">
        <v>3103.44</v>
      </c>
      <c r="L41" s="48">
        <f t="shared" si="0"/>
        <v>2979.3024</v>
      </c>
      <c r="M41" s="91">
        <f t="shared" si="1"/>
        <v>21599.9424</v>
      </c>
    </row>
    <row r="42" spans="1:13" ht="25.5" customHeight="1" x14ac:dyDescent="0.3">
      <c r="A42" s="220" t="s">
        <v>1481</v>
      </c>
      <c r="B42" s="67">
        <v>3408</v>
      </c>
      <c r="C42" s="51">
        <v>43767</v>
      </c>
      <c r="D42" s="41" t="s">
        <v>1482</v>
      </c>
      <c r="E42" s="51">
        <v>43762</v>
      </c>
      <c r="F42" s="208" t="s">
        <v>90</v>
      </c>
      <c r="G42" s="43" t="s">
        <v>84</v>
      </c>
      <c r="H42" s="111" t="s">
        <v>873</v>
      </c>
      <c r="I42" s="67" t="s">
        <v>1483</v>
      </c>
      <c r="J42" s="109">
        <v>35.19</v>
      </c>
      <c r="K42" s="440">
        <v>125</v>
      </c>
      <c r="L42" s="48">
        <f t="shared" si="0"/>
        <v>703.8</v>
      </c>
      <c r="M42" s="91">
        <f t="shared" si="1"/>
        <v>5102.55</v>
      </c>
    </row>
    <row r="43" spans="1:13" ht="25.5" customHeight="1" x14ac:dyDescent="0.3">
      <c r="A43" s="220" t="s">
        <v>1481</v>
      </c>
      <c r="B43" s="67">
        <v>3408</v>
      </c>
      <c r="C43" s="51">
        <v>43767</v>
      </c>
      <c r="D43" s="41" t="s">
        <v>1482</v>
      </c>
      <c r="E43" s="51">
        <v>43762</v>
      </c>
      <c r="F43" s="208" t="s">
        <v>90</v>
      </c>
      <c r="G43" s="43" t="s">
        <v>84</v>
      </c>
      <c r="H43" s="111" t="s">
        <v>1484</v>
      </c>
      <c r="I43" s="67" t="s">
        <v>255</v>
      </c>
      <c r="J43" s="67">
        <v>58</v>
      </c>
      <c r="K43" s="109">
        <v>73.27</v>
      </c>
      <c r="L43" s="48">
        <f t="shared" si="0"/>
        <v>679.94560000000001</v>
      </c>
      <c r="M43" s="91">
        <f t="shared" si="1"/>
        <v>4929.6055999999999</v>
      </c>
    </row>
    <row r="44" spans="1:13" ht="25.5" customHeight="1" x14ac:dyDescent="0.3">
      <c r="A44" s="220" t="s">
        <v>1481</v>
      </c>
      <c r="B44" s="67">
        <v>3408</v>
      </c>
      <c r="C44" s="51">
        <v>43767</v>
      </c>
      <c r="D44" s="41" t="s">
        <v>1482</v>
      </c>
      <c r="E44" s="51">
        <v>43762</v>
      </c>
      <c r="F44" s="208" t="s">
        <v>90</v>
      </c>
      <c r="G44" s="43" t="s">
        <v>84</v>
      </c>
      <c r="H44" s="111" t="s">
        <v>513</v>
      </c>
      <c r="I44" s="67" t="s">
        <v>121</v>
      </c>
      <c r="J44" s="109">
        <v>45</v>
      </c>
      <c r="K44" s="440">
        <v>100.86</v>
      </c>
      <c r="L44" s="48">
        <f t="shared" si="0"/>
        <v>726.19200000000001</v>
      </c>
      <c r="M44" s="91">
        <f t="shared" si="1"/>
        <v>5264.8919999999998</v>
      </c>
    </row>
    <row r="45" spans="1:13" ht="25.5" customHeight="1" x14ac:dyDescent="0.3">
      <c r="A45" s="220" t="s">
        <v>1481</v>
      </c>
      <c r="B45" s="67">
        <v>3408</v>
      </c>
      <c r="C45" s="51">
        <v>43767</v>
      </c>
      <c r="D45" s="41" t="s">
        <v>1482</v>
      </c>
      <c r="E45" s="51">
        <v>43762</v>
      </c>
      <c r="F45" s="208" t="s">
        <v>90</v>
      </c>
      <c r="G45" s="43" t="s">
        <v>84</v>
      </c>
      <c r="H45" s="111" t="s">
        <v>1485</v>
      </c>
      <c r="I45" s="67" t="s">
        <v>121</v>
      </c>
      <c r="J45" s="109">
        <v>3</v>
      </c>
      <c r="K45" s="440">
        <v>1172.4100000000001</v>
      </c>
      <c r="L45" s="48">
        <f t="shared" si="0"/>
        <v>562.75680000000011</v>
      </c>
      <c r="M45" s="91">
        <f t="shared" si="1"/>
        <v>4079.9868000000006</v>
      </c>
    </row>
    <row r="46" spans="1:13" ht="25.5" customHeight="1" x14ac:dyDescent="0.3">
      <c r="A46" s="220" t="s">
        <v>1481</v>
      </c>
      <c r="B46" s="67">
        <v>3408</v>
      </c>
      <c r="C46" s="51">
        <v>43767</v>
      </c>
      <c r="D46" s="41" t="s">
        <v>1482</v>
      </c>
      <c r="E46" s="51">
        <v>43762</v>
      </c>
      <c r="F46" s="208" t="s">
        <v>90</v>
      </c>
      <c r="G46" s="43" t="s">
        <v>84</v>
      </c>
      <c r="H46" s="111" t="s">
        <v>1486</v>
      </c>
      <c r="I46" s="67" t="s">
        <v>255</v>
      </c>
      <c r="J46" s="109">
        <v>40</v>
      </c>
      <c r="K46" s="440">
        <v>125</v>
      </c>
      <c r="L46" s="48">
        <f t="shared" si="0"/>
        <v>800</v>
      </c>
      <c r="M46" s="91">
        <f t="shared" si="1"/>
        <v>5800</v>
      </c>
    </row>
    <row r="47" spans="1:13" ht="25.5" customHeight="1" x14ac:dyDescent="0.3">
      <c r="A47" s="220" t="s">
        <v>1481</v>
      </c>
      <c r="B47" s="67">
        <v>3408</v>
      </c>
      <c r="C47" s="51">
        <v>43767</v>
      </c>
      <c r="D47" s="41" t="s">
        <v>1482</v>
      </c>
      <c r="E47" s="51">
        <v>43762</v>
      </c>
      <c r="F47" s="208" t="s">
        <v>90</v>
      </c>
      <c r="G47" s="43" t="s">
        <v>84</v>
      </c>
      <c r="H47" s="111" t="s">
        <v>1487</v>
      </c>
      <c r="I47" s="67" t="s">
        <v>121</v>
      </c>
      <c r="J47" s="109">
        <v>3</v>
      </c>
      <c r="K47" s="440">
        <v>586.20000000000005</v>
      </c>
      <c r="L47" s="48">
        <f t="shared" si="0"/>
        <v>281.37600000000003</v>
      </c>
      <c r="M47" s="91">
        <f t="shared" si="1"/>
        <v>2039.9760000000001</v>
      </c>
    </row>
    <row r="48" spans="1:13" ht="25.5" customHeight="1" x14ac:dyDescent="0.3">
      <c r="A48" s="220" t="s">
        <v>1481</v>
      </c>
      <c r="B48" s="67">
        <v>3408</v>
      </c>
      <c r="C48" s="51">
        <v>43767</v>
      </c>
      <c r="D48" s="41" t="s">
        <v>1482</v>
      </c>
      <c r="E48" s="51">
        <v>43762</v>
      </c>
      <c r="F48" s="208" t="s">
        <v>90</v>
      </c>
      <c r="G48" s="43" t="s">
        <v>84</v>
      </c>
      <c r="H48" s="111" t="s">
        <v>1488</v>
      </c>
      <c r="I48" s="67" t="s">
        <v>255</v>
      </c>
      <c r="J48" s="109">
        <v>28</v>
      </c>
      <c r="K48" s="440">
        <v>77.58</v>
      </c>
      <c r="L48" s="48">
        <f t="shared" si="0"/>
        <v>347.55840000000001</v>
      </c>
      <c r="M48" s="91">
        <f t="shared" si="1"/>
        <v>2519.7983999999997</v>
      </c>
    </row>
    <row r="49" spans="1:13" ht="25.5" customHeight="1" x14ac:dyDescent="0.3">
      <c r="A49" s="220" t="s">
        <v>1481</v>
      </c>
      <c r="B49" s="67">
        <v>3408</v>
      </c>
      <c r="C49" s="51">
        <v>43767</v>
      </c>
      <c r="D49" s="41" t="s">
        <v>1482</v>
      </c>
      <c r="E49" s="51">
        <v>43762</v>
      </c>
      <c r="F49" s="208" t="s">
        <v>90</v>
      </c>
      <c r="G49" s="43" t="s">
        <v>84</v>
      </c>
      <c r="H49" s="111" t="s">
        <v>1489</v>
      </c>
      <c r="I49" s="67" t="s">
        <v>255</v>
      </c>
      <c r="J49" s="109">
        <v>10</v>
      </c>
      <c r="K49" s="440">
        <v>146.55000000000001</v>
      </c>
      <c r="L49" s="48">
        <f t="shared" si="0"/>
        <v>234.48000000000005</v>
      </c>
      <c r="M49" s="91">
        <f t="shared" si="1"/>
        <v>1699.98</v>
      </c>
    </row>
    <row r="50" spans="1:13" ht="25.5" customHeight="1" x14ac:dyDescent="0.3">
      <c r="A50" s="220" t="s">
        <v>1481</v>
      </c>
      <c r="B50" s="67">
        <v>3408</v>
      </c>
      <c r="C50" s="51">
        <v>43767</v>
      </c>
      <c r="D50" s="41" t="s">
        <v>1482</v>
      </c>
      <c r="E50" s="51">
        <v>43762</v>
      </c>
      <c r="F50" s="208" t="s">
        <v>90</v>
      </c>
      <c r="G50" s="43" t="s">
        <v>84</v>
      </c>
      <c r="H50" s="111" t="s">
        <v>1490</v>
      </c>
      <c r="I50" s="67" t="s">
        <v>744</v>
      </c>
      <c r="J50" s="109">
        <v>1</v>
      </c>
      <c r="K50" s="440">
        <v>758.62</v>
      </c>
      <c r="L50" s="48">
        <f t="shared" si="0"/>
        <v>121.3792</v>
      </c>
      <c r="M50" s="91">
        <f t="shared" si="1"/>
        <v>879.99919999999997</v>
      </c>
    </row>
    <row r="51" spans="1:13" ht="25.5" customHeight="1" x14ac:dyDescent="0.3">
      <c r="A51" s="220" t="s">
        <v>1481</v>
      </c>
      <c r="B51" s="67">
        <v>3408</v>
      </c>
      <c r="C51" s="51">
        <v>43767</v>
      </c>
      <c r="D51" s="41" t="s">
        <v>1482</v>
      </c>
      <c r="E51" s="51">
        <v>43762</v>
      </c>
      <c r="F51" s="208" t="s">
        <v>90</v>
      </c>
      <c r="G51" s="43" t="s">
        <v>84</v>
      </c>
      <c r="H51" s="111" t="s">
        <v>1094</v>
      </c>
      <c r="I51" s="67" t="s">
        <v>121</v>
      </c>
      <c r="J51" s="109">
        <v>2</v>
      </c>
      <c r="K51" s="440">
        <v>68.98</v>
      </c>
      <c r="L51" s="48">
        <f t="shared" si="0"/>
        <v>22.073600000000003</v>
      </c>
      <c r="M51" s="91">
        <f t="shared" si="1"/>
        <v>160.03360000000001</v>
      </c>
    </row>
    <row r="52" spans="1:13" ht="25.5" customHeight="1" x14ac:dyDescent="0.3">
      <c r="A52" s="220" t="s">
        <v>1481</v>
      </c>
      <c r="B52" s="67">
        <v>3408</v>
      </c>
      <c r="C52" s="51">
        <v>43767</v>
      </c>
      <c r="D52" s="41" t="s">
        <v>1482</v>
      </c>
      <c r="E52" s="51">
        <v>43762</v>
      </c>
      <c r="F52" s="208" t="s">
        <v>90</v>
      </c>
      <c r="G52" s="43" t="s">
        <v>84</v>
      </c>
      <c r="H52" s="111" t="s">
        <v>1491</v>
      </c>
      <c r="I52" s="67" t="s">
        <v>121</v>
      </c>
      <c r="J52" s="109">
        <v>2</v>
      </c>
      <c r="K52" s="440">
        <v>21.59</v>
      </c>
      <c r="L52" s="48">
        <f t="shared" si="0"/>
        <v>6.9088000000000003</v>
      </c>
      <c r="M52" s="91">
        <f t="shared" si="1"/>
        <v>50.088799999999999</v>
      </c>
    </row>
    <row r="53" spans="1:13" ht="25.5" customHeight="1" x14ac:dyDescent="0.3">
      <c r="A53" s="220" t="s">
        <v>1492</v>
      </c>
      <c r="B53" s="67">
        <v>3430</v>
      </c>
      <c r="C53" s="51">
        <v>43784</v>
      </c>
      <c r="D53" s="41" t="s">
        <v>1493</v>
      </c>
      <c r="E53" s="51">
        <v>43784</v>
      </c>
      <c r="F53" s="208" t="s">
        <v>94</v>
      </c>
      <c r="G53" s="43" t="s">
        <v>416</v>
      </c>
      <c r="H53" s="111"/>
      <c r="I53" s="67"/>
      <c r="J53" s="109"/>
      <c r="K53" s="440"/>
      <c r="L53" s="48"/>
      <c r="M53" s="91">
        <v>7772</v>
      </c>
    </row>
    <row r="54" spans="1:13" ht="25.5" customHeight="1" x14ac:dyDescent="0.3">
      <c r="A54" s="220" t="s">
        <v>1494</v>
      </c>
      <c r="B54" s="67">
        <v>3664</v>
      </c>
      <c r="C54" s="51">
        <v>43812</v>
      </c>
      <c r="D54" s="41" t="s">
        <v>1495</v>
      </c>
      <c r="E54" s="51">
        <v>43812</v>
      </c>
      <c r="F54" s="208" t="s">
        <v>90</v>
      </c>
      <c r="G54" s="43" t="s">
        <v>84</v>
      </c>
      <c r="H54" s="111"/>
      <c r="I54" s="67"/>
      <c r="J54" s="109"/>
      <c r="K54" s="440"/>
      <c r="L54" s="48"/>
      <c r="M54" s="91">
        <v>13995.01</v>
      </c>
    </row>
    <row r="55" spans="1:13" ht="25.5" customHeight="1" x14ac:dyDescent="0.3">
      <c r="A55" s="220"/>
      <c r="B55" s="67"/>
      <c r="C55" s="51"/>
      <c r="D55" s="41"/>
      <c r="E55" s="51"/>
      <c r="F55" s="211"/>
      <c r="G55" s="110"/>
      <c r="H55" s="111"/>
      <c r="I55" s="67"/>
      <c r="J55" s="109"/>
      <c r="K55" s="440"/>
      <c r="L55" s="48"/>
      <c r="M55" s="91"/>
    </row>
    <row r="56" spans="1:13" ht="17.25" thickBot="1" x14ac:dyDescent="0.35">
      <c r="A56" s="221"/>
      <c r="B56" s="214"/>
      <c r="C56" s="197"/>
      <c r="D56" s="198"/>
      <c r="E56" s="197"/>
      <c r="F56" s="441"/>
      <c r="G56" s="216"/>
      <c r="H56" s="222"/>
      <c r="I56" s="214"/>
      <c r="J56" s="223"/>
      <c r="K56" s="307"/>
      <c r="L56" s="168"/>
      <c r="M56" s="175"/>
    </row>
    <row r="57" spans="1:13" ht="22.5" customHeight="1" thickBot="1" x14ac:dyDescent="0.35">
      <c r="M57" s="234">
        <f>SUM(M12:M56)</f>
        <v>308774.8672000001</v>
      </c>
    </row>
    <row r="58" spans="1:13" x14ac:dyDescent="0.3">
      <c r="A58" s="28" t="s">
        <v>67</v>
      </c>
      <c r="B58" s="25"/>
    </row>
    <row r="60" spans="1:13" x14ac:dyDescent="0.3">
      <c r="A60" s="472" t="s">
        <v>85</v>
      </c>
      <c r="B60" s="472"/>
      <c r="D60" s="472" t="s">
        <v>203</v>
      </c>
      <c r="E60" s="472"/>
      <c r="F60" s="24"/>
      <c r="H60" s="429" t="s">
        <v>106</v>
      </c>
      <c r="J60" s="472" t="s">
        <v>86</v>
      </c>
      <c r="K60" s="472"/>
      <c r="L60" s="472"/>
    </row>
    <row r="61" spans="1:13" x14ac:dyDescent="0.3">
      <c r="A61" s="467" t="s">
        <v>0</v>
      </c>
      <c r="B61" s="467"/>
      <c r="C61" s="49"/>
      <c r="D61" s="467" t="s">
        <v>1</v>
      </c>
      <c r="E61" s="467"/>
      <c r="F61" s="49"/>
      <c r="G61" s="49"/>
      <c r="H61" s="428" t="s">
        <v>2</v>
      </c>
      <c r="I61" s="49"/>
      <c r="J61" s="467" t="s">
        <v>76</v>
      </c>
      <c r="K61" s="467"/>
      <c r="L61" s="467"/>
      <c r="M61" s="49"/>
    </row>
    <row r="63" spans="1:13" s="25" customFormat="1" ht="15" customHeight="1" x14ac:dyDescent="0.25">
      <c r="A63" s="468" t="s">
        <v>25</v>
      </c>
      <c r="B63" s="468"/>
      <c r="C63" s="468"/>
      <c r="D63" s="468"/>
      <c r="E63" s="468"/>
      <c r="F63" s="468"/>
      <c r="G63" s="468"/>
      <c r="H63" s="468"/>
      <c r="I63" s="468"/>
      <c r="J63" s="468"/>
      <c r="K63" s="468"/>
      <c r="L63" s="468"/>
      <c r="M63" s="468"/>
    </row>
  </sheetData>
  <mergeCells count="16">
    <mergeCell ref="A63:M63"/>
    <mergeCell ref="A60:B60"/>
    <mergeCell ref="D60:E60"/>
    <mergeCell ref="J60:L60"/>
    <mergeCell ref="A61:B61"/>
    <mergeCell ref="D61:E61"/>
    <mergeCell ref="J61:L61"/>
    <mergeCell ref="A9:B9"/>
    <mergeCell ref="C9:G9"/>
    <mergeCell ref="I9:M9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2" fitToHeight="0" orientation="landscape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view="pageBreakPreview" zoomScale="80" zoomScaleNormal="88" zoomScaleSheetLayoutView="80" zoomScalePageLayoutView="70" workbookViewId="0">
      <selection activeCell="C9" sqref="C9:G9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4.710937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6.85546875" style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3" ht="18.75" x14ac:dyDescent="0.3">
      <c r="A3" s="28" t="s">
        <v>28</v>
      </c>
      <c r="B3" s="28" t="s">
        <v>87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3" ht="18.75" x14ac:dyDescent="0.3">
      <c r="A4" s="28"/>
      <c r="B4" s="28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35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466</v>
      </c>
      <c r="D9" s="470"/>
      <c r="E9" s="470"/>
      <c r="F9" s="470"/>
      <c r="G9" s="470"/>
      <c r="H9" s="11" t="s">
        <v>47</v>
      </c>
      <c r="I9" s="471" t="s">
        <v>467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37.5" customHeight="1" x14ac:dyDescent="0.3">
      <c r="A12" s="39" t="s">
        <v>468</v>
      </c>
      <c r="B12" s="50">
        <v>1534</v>
      </c>
      <c r="C12" s="51">
        <v>43616</v>
      </c>
      <c r="D12" s="41"/>
      <c r="E12" s="40"/>
      <c r="F12" s="208" t="s">
        <v>89</v>
      </c>
      <c r="G12" s="43" t="s">
        <v>88</v>
      </c>
      <c r="H12" s="44" t="s">
        <v>99</v>
      </c>
      <c r="I12" s="45"/>
      <c r="J12" s="46"/>
      <c r="K12" s="47"/>
      <c r="L12" s="48"/>
      <c r="M12" s="91">
        <v>9300</v>
      </c>
    </row>
    <row r="13" spans="1:13" ht="34.5" customHeight="1" x14ac:dyDescent="0.3">
      <c r="A13" s="39" t="s">
        <v>469</v>
      </c>
      <c r="B13" s="50">
        <v>1913</v>
      </c>
      <c r="C13" s="51">
        <v>43624</v>
      </c>
      <c r="D13" s="41"/>
      <c r="E13" s="40"/>
      <c r="F13" s="208" t="s">
        <v>89</v>
      </c>
      <c r="G13" s="43" t="s">
        <v>88</v>
      </c>
      <c r="H13" s="44" t="s">
        <v>99</v>
      </c>
      <c r="I13" s="45"/>
      <c r="J13" s="46"/>
      <c r="K13" s="47"/>
      <c r="L13" s="48"/>
      <c r="M13" s="91">
        <v>9000</v>
      </c>
    </row>
    <row r="14" spans="1:13" s="23" customFormat="1" ht="33.75" customHeight="1" x14ac:dyDescent="0.2">
      <c r="A14" s="39" t="s">
        <v>470</v>
      </c>
      <c r="B14" s="50">
        <v>1917</v>
      </c>
      <c r="C14" s="51">
        <v>43630</v>
      </c>
      <c r="D14" s="41"/>
      <c r="E14" s="40"/>
      <c r="F14" s="208" t="s">
        <v>89</v>
      </c>
      <c r="G14" s="43" t="s">
        <v>88</v>
      </c>
      <c r="H14" s="44" t="s">
        <v>99</v>
      </c>
      <c r="I14" s="45"/>
      <c r="J14" s="46"/>
      <c r="K14" s="47"/>
      <c r="L14" s="48"/>
      <c r="M14" s="91">
        <v>9000</v>
      </c>
    </row>
    <row r="15" spans="1:13" ht="32.25" customHeight="1" x14ac:dyDescent="0.3">
      <c r="A15" s="39" t="s">
        <v>471</v>
      </c>
      <c r="B15" s="50">
        <v>1942</v>
      </c>
      <c r="C15" s="51">
        <v>43637</v>
      </c>
      <c r="D15" s="41"/>
      <c r="E15" s="40"/>
      <c r="F15" s="208" t="s">
        <v>89</v>
      </c>
      <c r="G15" s="43" t="s">
        <v>88</v>
      </c>
      <c r="H15" s="44" t="s">
        <v>99</v>
      </c>
      <c r="I15" s="45"/>
      <c r="J15" s="46"/>
      <c r="K15" s="47"/>
      <c r="L15" s="48"/>
      <c r="M15" s="91">
        <v>9000</v>
      </c>
    </row>
    <row r="16" spans="1:13" ht="32.25" customHeight="1" x14ac:dyDescent="0.3">
      <c r="A16" s="39" t="s">
        <v>903</v>
      </c>
      <c r="B16" s="50">
        <v>1959</v>
      </c>
      <c r="C16" s="51">
        <v>43644</v>
      </c>
      <c r="D16" s="41"/>
      <c r="E16" s="40"/>
      <c r="F16" s="208" t="s">
        <v>89</v>
      </c>
      <c r="G16" s="43" t="s">
        <v>88</v>
      </c>
      <c r="H16" s="44" t="s">
        <v>99</v>
      </c>
      <c r="I16" s="45"/>
      <c r="J16" s="46"/>
      <c r="K16" s="47"/>
      <c r="L16" s="48"/>
      <c r="M16" s="91">
        <v>9000</v>
      </c>
    </row>
    <row r="17" spans="1:13" ht="32.25" customHeight="1" x14ac:dyDescent="0.3">
      <c r="A17" s="39" t="s">
        <v>904</v>
      </c>
      <c r="B17" s="50">
        <v>2137</v>
      </c>
      <c r="C17" s="51">
        <v>43651</v>
      </c>
      <c r="D17" s="41"/>
      <c r="E17" s="40"/>
      <c r="F17" s="208" t="s">
        <v>89</v>
      </c>
      <c r="G17" s="43" t="s">
        <v>88</v>
      </c>
      <c r="H17" s="44" t="s">
        <v>99</v>
      </c>
      <c r="I17" s="45"/>
      <c r="J17" s="46"/>
      <c r="K17" s="47"/>
      <c r="L17" s="48"/>
      <c r="M17" s="91">
        <v>9000</v>
      </c>
    </row>
    <row r="18" spans="1:13" ht="32.25" customHeight="1" x14ac:dyDescent="0.3">
      <c r="A18" s="39" t="s">
        <v>905</v>
      </c>
      <c r="B18" s="50">
        <v>2149</v>
      </c>
      <c r="C18" s="51">
        <v>43658</v>
      </c>
      <c r="D18" s="41"/>
      <c r="E18" s="40"/>
      <c r="F18" s="208" t="s">
        <v>89</v>
      </c>
      <c r="G18" s="43" t="s">
        <v>88</v>
      </c>
      <c r="H18" s="44" t="s">
        <v>99</v>
      </c>
      <c r="I18" s="45"/>
      <c r="J18" s="46"/>
      <c r="K18" s="47"/>
      <c r="L18" s="48"/>
      <c r="M18" s="91">
        <v>9000</v>
      </c>
    </row>
    <row r="19" spans="1:13" ht="32.25" customHeight="1" x14ac:dyDescent="0.3">
      <c r="A19" s="39" t="s">
        <v>906</v>
      </c>
      <c r="B19" s="50">
        <v>2155</v>
      </c>
      <c r="C19" s="51">
        <v>43665</v>
      </c>
      <c r="D19" s="41"/>
      <c r="E19" s="40"/>
      <c r="F19" s="208" t="s">
        <v>89</v>
      </c>
      <c r="G19" s="43" t="s">
        <v>88</v>
      </c>
      <c r="H19" s="44" t="s">
        <v>99</v>
      </c>
      <c r="I19" s="45"/>
      <c r="J19" s="46"/>
      <c r="K19" s="47"/>
      <c r="L19" s="48"/>
      <c r="M19" s="91">
        <v>9000</v>
      </c>
    </row>
    <row r="20" spans="1:13" ht="32.25" customHeight="1" x14ac:dyDescent="0.3">
      <c r="A20" s="39" t="s">
        <v>907</v>
      </c>
      <c r="B20" s="50">
        <v>2167</v>
      </c>
      <c r="C20" s="51">
        <v>43671</v>
      </c>
      <c r="D20" s="41"/>
      <c r="E20" s="40"/>
      <c r="F20" s="208" t="s">
        <v>89</v>
      </c>
      <c r="G20" s="43" t="s">
        <v>88</v>
      </c>
      <c r="H20" s="44" t="s">
        <v>99</v>
      </c>
      <c r="I20" s="45"/>
      <c r="J20" s="46"/>
      <c r="K20" s="47"/>
      <c r="L20" s="48"/>
      <c r="M20" s="91">
        <v>9000</v>
      </c>
    </row>
    <row r="21" spans="1:13" ht="32.25" customHeight="1" x14ac:dyDescent="0.3">
      <c r="A21" s="39" t="s">
        <v>908</v>
      </c>
      <c r="B21" s="50">
        <v>2287</v>
      </c>
      <c r="C21" s="51">
        <v>43679</v>
      </c>
      <c r="D21" s="41"/>
      <c r="E21" s="40"/>
      <c r="F21" s="208" t="s">
        <v>89</v>
      </c>
      <c r="G21" s="43" t="s">
        <v>88</v>
      </c>
      <c r="H21" s="44" t="s">
        <v>99</v>
      </c>
      <c r="I21" s="45"/>
      <c r="J21" s="46"/>
      <c r="K21" s="47"/>
      <c r="L21" s="48"/>
      <c r="M21" s="91">
        <v>9000</v>
      </c>
    </row>
    <row r="22" spans="1:13" ht="32.25" customHeight="1" x14ac:dyDescent="0.3">
      <c r="A22" s="39" t="s">
        <v>909</v>
      </c>
      <c r="B22" s="50">
        <v>2292</v>
      </c>
      <c r="C22" s="51">
        <v>43693</v>
      </c>
      <c r="D22" s="41"/>
      <c r="E22" s="40"/>
      <c r="F22" s="208" t="s">
        <v>89</v>
      </c>
      <c r="G22" s="43" t="s">
        <v>88</v>
      </c>
      <c r="H22" s="44" t="s">
        <v>99</v>
      </c>
      <c r="I22" s="45"/>
      <c r="J22" s="46"/>
      <c r="K22" s="47"/>
      <c r="L22" s="48"/>
      <c r="M22" s="91">
        <v>3700</v>
      </c>
    </row>
    <row r="23" spans="1:13" ht="32.25" customHeight="1" x14ac:dyDescent="0.3">
      <c r="A23" s="39" t="s">
        <v>910</v>
      </c>
      <c r="B23" s="50">
        <v>2555</v>
      </c>
      <c r="C23" s="51">
        <v>43686</v>
      </c>
      <c r="D23" s="41"/>
      <c r="E23" s="40"/>
      <c r="F23" s="208" t="s">
        <v>89</v>
      </c>
      <c r="G23" s="43" t="s">
        <v>88</v>
      </c>
      <c r="H23" s="44" t="s">
        <v>99</v>
      </c>
      <c r="I23" s="45"/>
      <c r="J23" s="46"/>
      <c r="K23" s="47"/>
      <c r="L23" s="48"/>
      <c r="M23" s="91">
        <v>9000</v>
      </c>
    </row>
    <row r="24" spans="1:13" ht="22.5" customHeight="1" x14ac:dyDescent="0.3">
      <c r="A24" s="39" t="s">
        <v>911</v>
      </c>
      <c r="B24" s="50">
        <v>2056</v>
      </c>
      <c r="C24" s="51">
        <v>43665</v>
      </c>
      <c r="D24" s="41" t="s">
        <v>912</v>
      </c>
      <c r="E24" s="51"/>
      <c r="F24" s="208" t="s">
        <v>90</v>
      </c>
      <c r="G24" s="43" t="s">
        <v>84</v>
      </c>
      <c r="H24" s="44" t="s">
        <v>768</v>
      </c>
      <c r="I24" s="45" t="s">
        <v>123</v>
      </c>
      <c r="J24" s="46">
        <v>7</v>
      </c>
      <c r="K24" s="47">
        <v>3103.44</v>
      </c>
      <c r="L24" s="48">
        <f t="shared" ref="L24:L34" si="0">J24*(K24*0.16)</f>
        <v>3475.8528000000001</v>
      </c>
      <c r="M24" s="91">
        <f t="shared" ref="M24:M30" si="1">(J24*K24)+L24</f>
        <v>25199.932800000002</v>
      </c>
    </row>
    <row r="25" spans="1:13" ht="22.5" customHeight="1" x14ac:dyDescent="0.3">
      <c r="A25" s="39" t="s">
        <v>911</v>
      </c>
      <c r="B25" s="50">
        <v>2056</v>
      </c>
      <c r="C25" s="51">
        <v>43665</v>
      </c>
      <c r="D25" s="41" t="s">
        <v>912</v>
      </c>
      <c r="E25" s="51"/>
      <c r="F25" s="208" t="s">
        <v>90</v>
      </c>
      <c r="G25" s="43" t="s">
        <v>84</v>
      </c>
      <c r="H25" s="44" t="s">
        <v>873</v>
      </c>
      <c r="I25" s="45" t="s">
        <v>1483</v>
      </c>
      <c r="J25" s="46">
        <v>70.38</v>
      </c>
      <c r="K25" s="47">
        <v>125.01</v>
      </c>
      <c r="L25" s="48">
        <f t="shared" si="0"/>
        <v>1407.7126079999998</v>
      </c>
      <c r="M25" s="91">
        <f t="shared" si="1"/>
        <v>10205.916407999999</v>
      </c>
    </row>
    <row r="26" spans="1:13" ht="22.5" customHeight="1" x14ac:dyDescent="0.3">
      <c r="A26" s="39" t="s">
        <v>911</v>
      </c>
      <c r="B26" s="50">
        <v>2056</v>
      </c>
      <c r="C26" s="51">
        <v>43665</v>
      </c>
      <c r="D26" s="41" t="s">
        <v>912</v>
      </c>
      <c r="E26" s="51"/>
      <c r="F26" s="208" t="s">
        <v>90</v>
      </c>
      <c r="G26" s="43" t="s">
        <v>84</v>
      </c>
      <c r="H26" s="44" t="s">
        <v>1490</v>
      </c>
      <c r="I26" s="45" t="s">
        <v>352</v>
      </c>
      <c r="J26" s="46">
        <v>5</v>
      </c>
      <c r="K26" s="47">
        <v>758.62</v>
      </c>
      <c r="L26" s="48">
        <f t="shared" si="0"/>
        <v>606.89599999999996</v>
      </c>
      <c r="M26" s="91">
        <f t="shared" si="1"/>
        <v>4399.9960000000001</v>
      </c>
    </row>
    <row r="27" spans="1:13" ht="22.5" customHeight="1" x14ac:dyDescent="0.3">
      <c r="A27" s="39" t="s">
        <v>911</v>
      </c>
      <c r="B27" s="50">
        <v>2056</v>
      </c>
      <c r="C27" s="51">
        <v>43665</v>
      </c>
      <c r="D27" s="41" t="s">
        <v>912</v>
      </c>
      <c r="E27" s="51"/>
      <c r="F27" s="208" t="s">
        <v>90</v>
      </c>
      <c r="G27" s="43" t="s">
        <v>84</v>
      </c>
      <c r="H27" s="44" t="s">
        <v>1496</v>
      </c>
      <c r="I27" s="45" t="s">
        <v>352</v>
      </c>
      <c r="J27" s="46">
        <v>2</v>
      </c>
      <c r="K27" s="47">
        <v>2500</v>
      </c>
      <c r="L27" s="48">
        <f t="shared" si="0"/>
        <v>800</v>
      </c>
      <c r="M27" s="91">
        <f t="shared" si="1"/>
        <v>5800</v>
      </c>
    </row>
    <row r="28" spans="1:13" ht="22.5" customHeight="1" x14ac:dyDescent="0.3">
      <c r="A28" s="39" t="s">
        <v>911</v>
      </c>
      <c r="B28" s="50">
        <v>2056</v>
      </c>
      <c r="C28" s="51">
        <v>43665</v>
      </c>
      <c r="D28" s="41" t="s">
        <v>912</v>
      </c>
      <c r="E28" s="51"/>
      <c r="F28" s="208" t="s">
        <v>90</v>
      </c>
      <c r="G28" s="43" t="s">
        <v>84</v>
      </c>
      <c r="H28" s="44" t="s">
        <v>1497</v>
      </c>
      <c r="I28" s="45" t="s">
        <v>878</v>
      </c>
      <c r="J28" s="46">
        <v>4</v>
      </c>
      <c r="K28" s="47">
        <v>449.13</v>
      </c>
      <c r="L28" s="48">
        <f t="shared" si="0"/>
        <v>287.44319999999999</v>
      </c>
      <c r="M28" s="91">
        <f t="shared" si="1"/>
        <v>2083.9632000000001</v>
      </c>
    </row>
    <row r="29" spans="1:13" ht="22.5" customHeight="1" x14ac:dyDescent="0.3">
      <c r="A29" s="39" t="s">
        <v>911</v>
      </c>
      <c r="B29" s="50">
        <v>2056</v>
      </c>
      <c r="C29" s="51">
        <v>43665</v>
      </c>
      <c r="D29" s="41" t="s">
        <v>912</v>
      </c>
      <c r="E29" s="51"/>
      <c r="F29" s="208" t="s">
        <v>90</v>
      </c>
      <c r="G29" s="43" t="s">
        <v>84</v>
      </c>
      <c r="H29" s="44" t="s">
        <v>264</v>
      </c>
      <c r="I29" s="45" t="s">
        <v>481</v>
      </c>
      <c r="J29" s="46">
        <v>16</v>
      </c>
      <c r="K29" s="47">
        <v>73.27</v>
      </c>
      <c r="L29" s="48">
        <f t="shared" si="0"/>
        <v>187.5712</v>
      </c>
      <c r="M29" s="91">
        <f t="shared" si="1"/>
        <v>1359.8912</v>
      </c>
    </row>
    <row r="30" spans="1:13" ht="22.5" customHeight="1" x14ac:dyDescent="0.3">
      <c r="A30" s="39" t="s">
        <v>911</v>
      </c>
      <c r="B30" s="50">
        <v>2056</v>
      </c>
      <c r="C30" s="51">
        <v>43665</v>
      </c>
      <c r="D30" s="41" t="s">
        <v>912</v>
      </c>
      <c r="E30" s="51"/>
      <c r="F30" s="208" t="s">
        <v>90</v>
      </c>
      <c r="G30" s="43" t="s">
        <v>84</v>
      </c>
      <c r="H30" s="44" t="s">
        <v>1085</v>
      </c>
      <c r="I30" s="45" t="s">
        <v>481</v>
      </c>
      <c r="J30" s="46">
        <v>2</v>
      </c>
      <c r="K30" s="47">
        <v>146.55000000000001</v>
      </c>
      <c r="L30" s="48">
        <f t="shared" si="0"/>
        <v>46.896000000000008</v>
      </c>
      <c r="M30" s="91">
        <f t="shared" si="1"/>
        <v>339.99600000000004</v>
      </c>
    </row>
    <row r="31" spans="1:13" ht="36" customHeight="1" x14ac:dyDescent="0.3">
      <c r="A31" s="39" t="s">
        <v>472</v>
      </c>
      <c r="B31" s="50">
        <v>1452</v>
      </c>
      <c r="C31" s="51">
        <v>43605</v>
      </c>
      <c r="D31" s="41" t="s">
        <v>473</v>
      </c>
      <c r="E31" s="51"/>
      <c r="F31" s="208" t="s">
        <v>369</v>
      </c>
      <c r="G31" s="43" t="s">
        <v>370</v>
      </c>
      <c r="H31" s="44"/>
      <c r="I31" s="45"/>
      <c r="J31" s="46"/>
      <c r="K31" s="47"/>
      <c r="L31" s="48">
        <f t="shared" si="0"/>
        <v>0</v>
      </c>
      <c r="M31" s="91">
        <v>34664.79</v>
      </c>
    </row>
    <row r="32" spans="1:13" ht="25.5" customHeight="1" x14ac:dyDescent="0.3">
      <c r="A32" s="39" t="s">
        <v>1498</v>
      </c>
      <c r="B32" s="50">
        <v>2306</v>
      </c>
      <c r="C32" s="51">
        <v>43699</v>
      </c>
      <c r="D32" s="41" t="s">
        <v>913</v>
      </c>
      <c r="E32" s="51"/>
      <c r="F32" s="208" t="s">
        <v>94</v>
      </c>
      <c r="G32" s="43" t="s">
        <v>416</v>
      </c>
      <c r="H32" s="44" t="s">
        <v>1287</v>
      </c>
      <c r="I32" s="45" t="s">
        <v>968</v>
      </c>
      <c r="J32" s="46">
        <v>2</v>
      </c>
      <c r="K32" s="47">
        <v>1800</v>
      </c>
      <c r="L32" s="48">
        <f t="shared" si="0"/>
        <v>576</v>
      </c>
      <c r="M32" s="91">
        <f t="shared" ref="M32:M34" si="2">(J32*K32)+L32</f>
        <v>4176</v>
      </c>
    </row>
    <row r="33" spans="1:13" ht="25.5" customHeight="1" x14ac:dyDescent="0.3">
      <c r="A33" s="39" t="s">
        <v>1498</v>
      </c>
      <c r="B33" s="50">
        <v>2306</v>
      </c>
      <c r="C33" s="51">
        <v>43699</v>
      </c>
      <c r="D33" s="41" t="s">
        <v>913</v>
      </c>
      <c r="E33" s="51"/>
      <c r="F33" s="208" t="s">
        <v>94</v>
      </c>
      <c r="G33" s="43" t="s">
        <v>416</v>
      </c>
      <c r="H33" s="44" t="s">
        <v>1499</v>
      </c>
      <c r="I33" s="45" t="s">
        <v>968</v>
      </c>
      <c r="J33" s="46">
        <v>1</v>
      </c>
      <c r="K33" s="47">
        <v>1100</v>
      </c>
      <c r="L33" s="48">
        <f t="shared" si="0"/>
        <v>176</v>
      </c>
      <c r="M33" s="91">
        <f t="shared" si="2"/>
        <v>1276</v>
      </c>
    </row>
    <row r="34" spans="1:13" ht="25.5" customHeight="1" x14ac:dyDescent="0.3">
      <c r="A34" s="39" t="s">
        <v>1498</v>
      </c>
      <c r="B34" s="50">
        <v>2306</v>
      </c>
      <c r="C34" s="51">
        <v>43699</v>
      </c>
      <c r="D34" s="41" t="s">
        <v>913</v>
      </c>
      <c r="E34" s="51"/>
      <c r="F34" s="208" t="s">
        <v>94</v>
      </c>
      <c r="G34" s="43" t="s">
        <v>416</v>
      </c>
      <c r="H34" s="44" t="s">
        <v>785</v>
      </c>
      <c r="I34" s="45" t="s">
        <v>968</v>
      </c>
      <c r="J34" s="46">
        <v>1</v>
      </c>
      <c r="K34" s="47">
        <v>2000</v>
      </c>
      <c r="L34" s="48">
        <f t="shared" si="0"/>
        <v>320</v>
      </c>
      <c r="M34" s="91">
        <f t="shared" si="2"/>
        <v>2320</v>
      </c>
    </row>
    <row r="35" spans="1:13" ht="39.75" customHeight="1" x14ac:dyDescent="0.3">
      <c r="A35" s="220" t="s">
        <v>474</v>
      </c>
      <c r="B35" s="50">
        <v>1928</v>
      </c>
      <c r="C35" s="51">
        <v>43637</v>
      </c>
      <c r="D35" s="41" t="s">
        <v>475</v>
      </c>
      <c r="E35" s="51"/>
      <c r="F35" s="208" t="s">
        <v>464</v>
      </c>
      <c r="G35" s="43" t="s">
        <v>465</v>
      </c>
      <c r="H35" s="44"/>
      <c r="I35" s="45"/>
      <c r="J35" s="46"/>
      <c r="K35" s="47"/>
      <c r="L35" s="48"/>
      <c r="M35" s="91">
        <v>928</v>
      </c>
    </row>
    <row r="36" spans="1:13" ht="39.75" customHeight="1" x14ac:dyDescent="0.3">
      <c r="A36" s="220" t="s">
        <v>1500</v>
      </c>
      <c r="B36" s="67">
        <v>2950</v>
      </c>
      <c r="C36" s="51">
        <v>43746</v>
      </c>
      <c r="D36" s="41" t="s">
        <v>1501</v>
      </c>
      <c r="E36" s="51"/>
      <c r="F36" s="211" t="s">
        <v>159</v>
      </c>
      <c r="G36" s="110" t="s">
        <v>521</v>
      </c>
      <c r="H36" s="111" t="s">
        <v>1502</v>
      </c>
      <c r="I36" s="67" t="s">
        <v>352</v>
      </c>
      <c r="J36" s="109">
        <v>2</v>
      </c>
      <c r="K36" s="306">
        <v>6448.28</v>
      </c>
      <c r="L36" s="48">
        <f t="shared" ref="L36:L50" si="3">J36*(K36*0.16)</f>
        <v>2063.4495999999999</v>
      </c>
      <c r="M36" s="91">
        <f t="shared" ref="M36:M50" si="4">(J36*K36)+L36</f>
        <v>14960.009599999999</v>
      </c>
    </row>
    <row r="37" spans="1:13" ht="39.75" customHeight="1" x14ac:dyDescent="0.3">
      <c r="A37" s="220" t="s">
        <v>1500</v>
      </c>
      <c r="B37" s="67">
        <v>2950</v>
      </c>
      <c r="C37" s="51">
        <v>43746</v>
      </c>
      <c r="D37" s="41" t="s">
        <v>1501</v>
      </c>
      <c r="E37" s="51"/>
      <c r="F37" s="211" t="s">
        <v>159</v>
      </c>
      <c r="G37" s="110" t="s">
        <v>521</v>
      </c>
      <c r="H37" s="111" t="s">
        <v>1503</v>
      </c>
      <c r="I37" s="67" t="s">
        <v>352</v>
      </c>
      <c r="J37" s="109">
        <v>2</v>
      </c>
      <c r="K37" s="306">
        <v>8793.1</v>
      </c>
      <c r="L37" s="48">
        <f t="shared" si="3"/>
        <v>2813.7920000000004</v>
      </c>
      <c r="M37" s="91">
        <f t="shared" si="4"/>
        <v>20399.992000000002</v>
      </c>
    </row>
    <row r="38" spans="1:13" ht="39.75" customHeight="1" x14ac:dyDescent="0.3">
      <c r="A38" s="220" t="s">
        <v>1500</v>
      </c>
      <c r="B38" s="67">
        <v>2950</v>
      </c>
      <c r="C38" s="51">
        <v>43746</v>
      </c>
      <c r="D38" s="41" t="s">
        <v>1501</v>
      </c>
      <c r="E38" s="51"/>
      <c r="F38" s="211" t="s">
        <v>159</v>
      </c>
      <c r="G38" s="110" t="s">
        <v>521</v>
      </c>
      <c r="H38" s="111" t="s">
        <v>1504</v>
      </c>
      <c r="I38" s="67" t="s">
        <v>352</v>
      </c>
      <c r="J38" s="109">
        <v>2</v>
      </c>
      <c r="K38" s="306">
        <v>3689.66</v>
      </c>
      <c r="L38" s="48">
        <f t="shared" si="3"/>
        <v>1180.6912</v>
      </c>
      <c r="M38" s="91">
        <f t="shared" si="4"/>
        <v>8560.011199999999</v>
      </c>
    </row>
    <row r="39" spans="1:13" ht="39.75" customHeight="1" x14ac:dyDescent="0.3">
      <c r="A39" s="128" t="s">
        <v>1505</v>
      </c>
      <c r="B39" s="442">
        <v>2949</v>
      </c>
      <c r="C39" s="51">
        <v>43746</v>
      </c>
      <c r="D39" s="443" t="s">
        <v>1501</v>
      </c>
      <c r="E39" s="444"/>
      <c r="F39" s="211" t="s">
        <v>159</v>
      </c>
      <c r="G39" s="110" t="s">
        <v>521</v>
      </c>
      <c r="H39" s="131" t="s">
        <v>1506</v>
      </c>
      <c r="I39" s="435" t="s">
        <v>352</v>
      </c>
      <c r="J39" s="436">
        <v>2</v>
      </c>
      <c r="K39" s="445">
        <v>2655.18</v>
      </c>
      <c r="L39" s="157">
        <f t="shared" si="3"/>
        <v>849.6576</v>
      </c>
      <c r="M39" s="176">
        <f t="shared" si="4"/>
        <v>6160.0175999999992</v>
      </c>
    </row>
    <row r="40" spans="1:13" ht="39.75" customHeight="1" x14ac:dyDescent="0.3">
      <c r="A40" s="128" t="s">
        <v>1505</v>
      </c>
      <c r="B40" s="442">
        <v>2949</v>
      </c>
      <c r="C40" s="129">
        <v>43746</v>
      </c>
      <c r="D40" s="443" t="s">
        <v>1501</v>
      </c>
      <c r="E40" s="444"/>
      <c r="F40" s="317" t="s">
        <v>159</v>
      </c>
      <c r="G40" s="318" t="s">
        <v>521</v>
      </c>
      <c r="H40" s="131" t="s">
        <v>1507</v>
      </c>
      <c r="I40" s="435" t="s">
        <v>352</v>
      </c>
      <c r="J40" s="436">
        <v>2</v>
      </c>
      <c r="K40" s="445">
        <v>3560.34</v>
      </c>
      <c r="L40" s="157">
        <f t="shared" si="3"/>
        <v>1139.3088</v>
      </c>
      <c r="M40" s="176">
        <f t="shared" si="4"/>
        <v>8259.988800000001</v>
      </c>
    </row>
    <row r="41" spans="1:13" ht="39.75" customHeight="1" x14ac:dyDescent="0.3">
      <c r="A41" s="220" t="s">
        <v>1508</v>
      </c>
      <c r="B41" s="67">
        <v>3407</v>
      </c>
      <c r="C41" s="129">
        <v>43767</v>
      </c>
      <c r="D41" s="41" t="s">
        <v>1509</v>
      </c>
      <c r="E41" s="51"/>
      <c r="F41" s="208" t="s">
        <v>90</v>
      </c>
      <c r="G41" s="43" t="s">
        <v>84</v>
      </c>
      <c r="H41" s="111" t="s">
        <v>768</v>
      </c>
      <c r="I41" s="67" t="s">
        <v>481</v>
      </c>
      <c r="J41" s="109">
        <v>36</v>
      </c>
      <c r="K41" s="306">
        <v>155.16999999999999</v>
      </c>
      <c r="L41" s="48">
        <f t="shared" si="3"/>
        <v>893.77919999999995</v>
      </c>
      <c r="M41" s="91">
        <f t="shared" si="4"/>
        <v>6479.8991999999998</v>
      </c>
    </row>
    <row r="42" spans="1:13" ht="39.75" customHeight="1" x14ac:dyDescent="0.3">
      <c r="A42" s="220" t="s">
        <v>1508</v>
      </c>
      <c r="B42" s="67">
        <v>3407</v>
      </c>
      <c r="C42" s="129">
        <v>43767</v>
      </c>
      <c r="D42" s="41" t="s">
        <v>1509</v>
      </c>
      <c r="E42" s="51"/>
      <c r="F42" s="208" t="s">
        <v>90</v>
      </c>
      <c r="G42" s="43" t="s">
        <v>84</v>
      </c>
      <c r="H42" s="111" t="s">
        <v>1510</v>
      </c>
      <c r="I42" s="67" t="s">
        <v>744</v>
      </c>
      <c r="J42" s="109">
        <v>1</v>
      </c>
      <c r="K42" s="306">
        <v>3176.72</v>
      </c>
      <c r="L42" s="48">
        <f t="shared" si="3"/>
        <v>508.27519999999998</v>
      </c>
      <c r="M42" s="91">
        <f t="shared" si="4"/>
        <v>3684.9951999999998</v>
      </c>
    </row>
    <row r="43" spans="1:13" ht="39.75" customHeight="1" x14ac:dyDescent="0.3">
      <c r="A43" s="220" t="s">
        <v>1508</v>
      </c>
      <c r="B43" s="67">
        <v>3407</v>
      </c>
      <c r="C43" s="129">
        <v>43767</v>
      </c>
      <c r="D43" s="41" t="s">
        <v>1509</v>
      </c>
      <c r="E43" s="51"/>
      <c r="F43" s="208" t="s">
        <v>90</v>
      </c>
      <c r="G43" s="43" t="s">
        <v>84</v>
      </c>
      <c r="H43" s="111" t="s">
        <v>1510</v>
      </c>
      <c r="I43" s="67" t="s">
        <v>744</v>
      </c>
      <c r="J43" s="109">
        <v>1</v>
      </c>
      <c r="K43" s="306">
        <v>3176.72</v>
      </c>
      <c r="L43" s="48">
        <f t="shared" si="3"/>
        <v>508.27519999999998</v>
      </c>
      <c r="M43" s="91">
        <f t="shared" si="4"/>
        <v>3684.9951999999998</v>
      </c>
    </row>
    <row r="44" spans="1:13" ht="39.75" customHeight="1" x14ac:dyDescent="0.3">
      <c r="A44" s="220" t="s">
        <v>1508</v>
      </c>
      <c r="B44" s="67">
        <v>3407</v>
      </c>
      <c r="C44" s="129">
        <v>43767</v>
      </c>
      <c r="D44" s="41" t="s">
        <v>1509</v>
      </c>
      <c r="E44" s="51"/>
      <c r="F44" s="208" t="s">
        <v>90</v>
      </c>
      <c r="G44" s="43" t="s">
        <v>84</v>
      </c>
      <c r="H44" s="111" t="s">
        <v>513</v>
      </c>
      <c r="I44" s="67" t="s">
        <v>352</v>
      </c>
      <c r="J44" s="109">
        <v>34</v>
      </c>
      <c r="K44" s="306">
        <v>99.13</v>
      </c>
      <c r="L44" s="48">
        <f t="shared" si="3"/>
        <v>539.2672</v>
      </c>
      <c r="M44" s="91">
        <f t="shared" si="4"/>
        <v>3909.6872000000003</v>
      </c>
    </row>
    <row r="45" spans="1:13" ht="39.75" customHeight="1" x14ac:dyDescent="0.3">
      <c r="A45" s="220" t="s">
        <v>1508</v>
      </c>
      <c r="B45" s="67">
        <v>3407</v>
      </c>
      <c r="C45" s="129">
        <v>43767</v>
      </c>
      <c r="D45" s="41" t="s">
        <v>1509</v>
      </c>
      <c r="E45" s="51"/>
      <c r="F45" s="208" t="s">
        <v>90</v>
      </c>
      <c r="G45" s="43" t="s">
        <v>84</v>
      </c>
      <c r="H45" s="111" t="s">
        <v>1488</v>
      </c>
      <c r="I45" s="67" t="s">
        <v>481</v>
      </c>
      <c r="J45" s="109">
        <v>28</v>
      </c>
      <c r="K45" s="306">
        <v>77.58</v>
      </c>
      <c r="L45" s="48">
        <f t="shared" si="3"/>
        <v>347.55840000000001</v>
      </c>
      <c r="M45" s="91">
        <f t="shared" si="4"/>
        <v>2519.7983999999997</v>
      </c>
    </row>
    <row r="46" spans="1:13" ht="39.75" customHeight="1" x14ac:dyDescent="0.3">
      <c r="A46" s="220" t="s">
        <v>1508</v>
      </c>
      <c r="B46" s="67">
        <v>3407</v>
      </c>
      <c r="C46" s="129">
        <v>43767</v>
      </c>
      <c r="D46" s="41" t="s">
        <v>1509</v>
      </c>
      <c r="E46" s="51"/>
      <c r="F46" s="208" t="s">
        <v>90</v>
      </c>
      <c r="G46" s="43" t="s">
        <v>84</v>
      </c>
      <c r="H46" s="111" t="s">
        <v>263</v>
      </c>
      <c r="I46" s="67" t="s">
        <v>148</v>
      </c>
      <c r="J46" s="109">
        <v>70</v>
      </c>
      <c r="K46" s="306">
        <v>25.86</v>
      </c>
      <c r="L46" s="48">
        <f t="shared" si="3"/>
        <v>289.63200000000001</v>
      </c>
      <c r="M46" s="91">
        <f t="shared" si="4"/>
        <v>2099.8319999999999</v>
      </c>
    </row>
    <row r="47" spans="1:13" ht="39.75" customHeight="1" x14ac:dyDescent="0.3">
      <c r="A47" s="220" t="s">
        <v>1508</v>
      </c>
      <c r="B47" s="67">
        <v>3407</v>
      </c>
      <c r="C47" s="129">
        <v>43767</v>
      </c>
      <c r="D47" s="41" t="s">
        <v>1509</v>
      </c>
      <c r="E47" s="51"/>
      <c r="F47" s="208" t="s">
        <v>90</v>
      </c>
      <c r="G47" s="43" t="s">
        <v>84</v>
      </c>
      <c r="H47" s="111" t="s">
        <v>514</v>
      </c>
      <c r="I47" s="67" t="s">
        <v>148</v>
      </c>
      <c r="J47" s="109">
        <v>72</v>
      </c>
      <c r="K47" s="306">
        <v>24.13</v>
      </c>
      <c r="L47" s="48">
        <f t="shared" si="3"/>
        <v>277.9776</v>
      </c>
      <c r="M47" s="91">
        <f t="shared" si="4"/>
        <v>2015.3375999999998</v>
      </c>
    </row>
    <row r="48" spans="1:13" ht="39.75" customHeight="1" x14ac:dyDescent="0.3">
      <c r="A48" s="220" t="s">
        <v>1508</v>
      </c>
      <c r="B48" s="67">
        <v>3407</v>
      </c>
      <c r="C48" s="129">
        <v>43767</v>
      </c>
      <c r="D48" s="41" t="s">
        <v>1509</v>
      </c>
      <c r="E48" s="51"/>
      <c r="F48" s="208" t="s">
        <v>90</v>
      </c>
      <c r="G48" s="43" t="s">
        <v>84</v>
      </c>
      <c r="H48" s="111" t="s">
        <v>1511</v>
      </c>
      <c r="I48" s="67" t="s">
        <v>352</v>
      </c>
      <c r="J48" s="109">
        <v>15</v>
      </c>
      <c r="K48" s="306">
        <v>25.89</v>
      </c>
      <c r="L48" s="48">
        <f t="shared" si="3"/>
        <v>62.136000000000003</v>
      </c>
      <c r="M48" s="91">
        <f t="shared" si="4"/>
        <v>450.48600000000005</v>
      </c>
    </row>
    <row r="49" spans="1:13" ht="39.75" customHeight="1" x14ac:dyDescent="0.3">
      <c r="A49" s="220" t="s">
        <v>1508</v>
      </c>
      <c r="B49" s="67">
        <v>3407</v>
      </c>
      <c r="C49" s="129">
        <v>43767</v>
      </c>
      <c r="D49" s="41" t="s">
        <v>1509</v>
      </c>
      <c r="E49" s="51"/>
      <c r="F49" s="208" t="s">
        <v>90</v>
      </c>
      <c r="G49" s="43" t="s">
        <v>84</v>
      </c>
      <c r="H49" s="111" t="s">
        <v>1512</v>
      </c>
      <c r="I49" s="67" t="s">
        <v>352</v>
      </c>
      <c r="J49" s="109">
        <v>20</v>
      </c>
      <c r="K49" s="306">
        <v>27.59</v>
      </c>
      <c r="L49" s="48">
        <f t="shared" si="3"/>
        <v>88.287999999999997</v>
      </c>
      <c r="M49" s="91">
        <f t="shared" si="4"/>
        <v>640.08799999999997</v>
      </c>
    </row>
    <row r="50" spans="1:13" ht="39.75" customHeight="1" x14ac:dyDescent="0.3">
      <c r="A50" s="220" t="s">
        <v>1508</v>
      </c>
      <c r="B50" s="67">
        <v>3407</v>
      </c>
      <c r="C50" s="129">
        <v>43767</v>
      </c>
      <c r="D50" s="41" t="s">
        <v>1509</v>
      </c>
      <c r="E50" s="51"/>
      <c r="F50" s="208" t="s">
        <v>90</v>
      </c>
      <c r="G50" s="43" t="s">
        <v>84</v>
      </c>
      <c r="H50" s="111" t="s">
        <v>1513</v>
      </c>
      <c r="I50" s="67" t="s">
        <v>352</v>
      </c>
      <c r="J50" s="109">
        <v>7</v>
      </c>
      <c r="K50" s="306">
        <v>21.59</v>
      </c>
      <c r="L50" s="48">
        <f t="shared" si="3"/>
        <v>24.180800000000001</v>
      </c>
      <c r="M50" s="91">
        <f t="shared" si="4"/>
        <v>175.3108</v>
      </c>
    </row>
    <row r="51" spans="1:13" ht="39.75" customHeight="1" x14ac:dyDescent="0.3">
      <c r="A51" s="220"/>
      <c r="B51" s="67"/>
      <c r="C51" s="51"/>
      <c r="D51" s="41"/>
      <c r="E51" s="51"/>
      <c r="F51" s="208" t="s">
        <v>90</v>
      </c>
      <c r="G51" s="43" t="s">
        <v>84</v>
      </c>
      <c r="H51" s="111"/>
      <c r="I51" s="67"/>
      <c r="J51" s="109"/>
      <c r="K51" s="306"/>
      <c r="L51" s="48"/>
      <c r="M51" s="91">
        <v>1270.49</v>
      </c>
    </row>
    <row r="52" spans="1:13" ht="17.25" thickBot="1" x14ac:dyDescent="0.35">
      <c r="A52" s="195"/>
      <c r="B52" s="196"/>
      <c r="C52" s="308"/>
      <c r="D52" s="309"/>
      <c r="E52" s="308"/>
      <c r="F52" s="200"/>
      <c r="G52" s="201"/>
      <c r="H52" s="202"/>
      <c r="I52" s="203"/>
      <c r="J52" s="204"/>
      <c r="K52" s="253"/>
      <c r="L52" s="187"/>
      <c r="M52" s="190"/>
    </row>
    <row r="53" spans="1:13" ht="22.5" customHeight="1" thickBot="1" x14ac:dyDescent="0.35">
      <c r="M53" s="234">
        <f>SUM(M12:M52)</f>
        <v>281025.42440800002</v>
      </c>
    </row>
    <row r="54" spans="1:13" x14ac:dyDescent="0.3">
      <c r="A54" s="28" t="s">
        <v>67</v>
      </c>
      <c r="B54" s="25"/>
    </row>
    <row r="56" spans="1:13" x14ac:dyDescent="0.3">
      <c r="A56" s="472" t="s">
        <v>85</v>
      </c>
      <c r="B56" s="472"/>
      <c r="D56" s="472" t="s">
        <v>203</v>
      </c>
      <c r="E56" s="472"/>
      <c r="F56" s="24"/>
      <c r="H56" s="429" t="s">
        <v>106</v>
      </c>
      <c r="J56" s="472" t="s">
        <v>86</v>
      </c>
      <c r="K56" s="472"/>
      <c r="L56" s="472"/>
    </row>
    <row r="57" spans="1:13" x14ac:dyDescent="0.3">
      <c r="A57" s="467" t="s">
        <v>0</v>
      </c>
      <c r="B57" s="467"/>
      <c r="C57" s="49"/>
      <c r="D57" s="467" t="s">
        <v>1</v>
      </c>
      <c r="E57" s="467"/>
      <c r="F57" s="49"/>
      <c r="G57" s="49"/>
      <c r="H57" s="428" t="s">
        <v>2</v>
      </c>
      <c r="I57" s="49"/>
      <c r="J57" s="467" t="s">
        <v>76</v>
      </c>
      <c r="K57" s="467"/>
      <c r="L57" s="467"/>
      <c r="M57" s="49"/>
    </row>
    <row r="59" spans="1:13" s="25" customFormat="1" ht="15" customHeight="1" x14ac:dyDescent="0.25">
      <c r="A59" s="468" t="s">
        <v>25</v>
      </c>
      <c r="B59" s="468"/>
      <c r="C59" s="468"/>
      <c r="D59" s="468"/>
      <c r="E59" s="468"/>
      <c r="F59" s="468"/>
      <c r="G59" s="468"/>
      <c r="H59" s="468"/>
      <c r="I59" s="468"/>
      <c r="J59" s="468"/>
      <c r="K59" s="468"/>
      <c r="L59" s="468"/>
      <c r="M59" s="468"/>
    </row>
  </sheetData>
  <mergeCells count="16">
    <mergeCell ref="A59:M59"/>
    <mergeCell ref="A56:B56"/>
    <mergeCell ref="D56:E56"/>
    <mergeCell ref="J56:L56"/>
    <mergeCell ref="A57:B57"/>
    <mergeCell ref="D57:E57"/>
    <mergeCell ref="J57:L57"/>
    <mergeCell ref="A9:B9"/>
    <mergeCell ref="C9:G9"/>
    <mergeCell ref="I9:M9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2" fitToHeight="0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3.285156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customWidth="1"/>
    <col min="14" max="14" width="9.28515625" style="1" customWidth="1"/>
    <col min="15" max="16384" width="11.42578125" style="1"/>
  </cols>
  <sheetData>
    <row r="1" spans="1:15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5" ht="18.75" x14ac:dyDescent="0.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5" ht="18.75" x14ac:dyDescent="0.3">
      <c r="A3" s="28" t="s">
        <v>28</v>
      </c>
      <c r="B3" s="28" t="s">
        <v>87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5" ht="18.75" x14ac:dyDescent="0.3">
      <c r="A4" s="28"/>
      <c r="B4" s="2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5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5" ht="23.25" x14ac:dyDescent="0.35">
      <c r="A6" s="2"/>
      <c r="K6" s="3"/>
      <c r="L6" s="3"/>
      <c r="M6" s="3"/>
    </row>
    <row r="7" spans="1:15" ht="15" customHeight="1" x14ac:dyDescent="0.3">
      <c r="A7" s="463" t="s">
        <v>40</v>
      </c>
      <c r="B7" s="463"/>
      <c r="C7" s="463"/>
      <c r="D7" s="4" t="s">
        <v>13</v>
      </c>
      <c r="E7" s="363" t="s">
        <v>15</v>
      </c>
      <c r="F7" s="6"/>
      <c r="G7" s="464" t="s">
        <v>41</v>
      </c>
      <c r="H7" s="464"/>
      <c r="I7" s="96" t="s">
        <v>15</v>
      </c>
      <c r="K7" s="8"/>
      <c r="L7" s="465"/>
      <c r="M7" s="465"/>
    </row>
    <row r="8" spans="1:15" x14ac:dyDescent="0.3">
      <c r="A8" s="463"/>
      <c r="B8" s="463"/>
      <c r="C8" s="463"/>
      <c r="D8" s="9" t="s">
        <v>14</v>
      </c>
      <c r="E8" s="7"/>
      <c r="F8" s="6"/>
      <c r="G8" s="466" t="s">
        <v>42</v>
      </c>
      <c r="H8" s="466"/>
      <c r="I8" s="6"/>
      <c r="L8" s="10"/>
      <c r="M8" s="10"/>
    </row>
    <row r="9" spans="1:15" ht="35.25" customHeight="1" x14ac:dyDescent="0.3">
      <c r="A9" s="469" t="s">
        <v>46</v>
      </c>
      <c r="B9" s="469"/>
      <c r="C9" s="470" t="s">
        <v>302</v>
      </c>
      <c r="D9" s="470"/>
      <c r="E9" s="470"/>
      <c r="F9" s="470"/>
      <c r="G9" s="470"/>
      <c r="H9" s="11" t="s">
        <v>47</v>
      </c>
      <c r="I9" s="471" t="s">
        <v>303</v>
      </c>
      <c r="J9" s="471"/>
      <c r="K9" s="471"/>
      <c r="L9" s="471"/>
      <c r="M9" s="471"/>
    </row>
    <row r="10" spans="1:15" ht="13.5" customHeight="1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5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  <c r="O11" s="24"/>
    </row>
    <row r="12" spans="1:15" ht="66.75" customHeight="1" x14ac:dyDescent="0.3">
      <c r="A12" s="39" t="s">
        <v>304</v>
      </c>
      <c r="B12" s="50">
        <v>218</v>
      </c>
      <c r="C12" s="51">
        <v>43511</v>
      </c>
      <c r="D12" s="41" t="s">
        <v>305</v>
      </c>
      <c r="E12" s="51">
        <v>43502</v>
      </c>
      <c r="F12" s="208" t="s">
        <v>96</v>
      </c>
      <c r="G12" s="43" t="s">
        <v>95</v>
      </c>
      <c r="H12" s="93" t="s">
        <v>306</v>
      </c>
      <c r="I12" s="46" t="s">
        <v>273</v>
      </c>
      <c r="J12" s="45">
        <v>1</v>
      </c>
      <c r="K12" s="88">
        <v>1767.24</v>
      </c>
      <c r="L12" s="89">
        <f t="shared" ref="L12:L28" si="0">J12*(K12*0.16)</f>
        <v>282.75839999999999</v>
      </c>
      <c r="M12" s="91">
        <f t="shared" ref="M12:M28" si="1">(J12*K12)+L12</f>
        <v>2049.9983999999999</v>
      </c>
      <c r="O12" s="97"/>
    </row>
    <row r="13" spans="1:15" ht="60" customHeight="1" x14ac:dyDescent="0.3">
      <c r="A13" s="39" t="s">
        <v>304</v>
      </c>
      <c r="B13" s="50">
        <v>218</v>
      </c>
      <c r="C13" s="51">
        <v>43511</v>
      </c>
      <c r="D13" s="41" t="s">
        <v>305</v>
      </c>
      <c r="E13" s="51">
        <v>43502</v>
      </c>
      <c r="F13" s="208" t="s">
        <v>96</v>
      </c>
      <c r="G13" s="43" t="s">
        <v>95</v>
      </c>
      <c r="H13" s="93" t="s">
        <v>307</v>
      </c>
      <c r="I13" s="46" t="s">
        <v>273</v>
      </c>
      <c r="J13" s="45">
        <v>1</v>
      </c>
      <c r="K13" s="88">
        <v>1246.55</v>
      </c>
      <c r="L13" s="89">
        <f t="shared" si="0"/>
        <v>199.44800000000001</v>
      </c>
      <c r="M13" s="91">
        <f t="shared" si="1"/>
        <v>1445.998</v>
      </c>
      <c r="O13" s="97"/>
    </row>
    <row r="14" spans="1:15" s="23" customFormat="1" ht="61.5" customHeight="1" x14ac:dyDescent="0.2">
      <c r="A14" s="39" t="s">
        <v>304</v>
      </c>
      <c r="B14" s="50">
        <v>218</v>
      </c>
      <c r="C14" s="51">
        <v>43511</v>
      </c>
      <c r="D14" s="41" t="s">
        <v>305</v>
      </c>
      <c r="E14" s="51">
        <v>43502</v>
      </c>
      <c r="F14" s="208" t="s">
        <v>96</v>
      </c>
      <c r="G14" s="43" t="s">
        <v>95</v>
      </c>
      <c r="H14" s="93" t="s">
        <v>308</v>
      </c>
      <c r="I14" s="46" t="s">
        <v>273</v>
      </c>
      <c r="J14" s="45">
        <v>1</v>
      </c>
      <c r="K14" s="88">
        <v>1246.55</v>
      </c>
      <c r="L14" s="89">
        <f t="shared" si="0"/>
        <v>199.44800000000001</v>
      </c>
      <c r="M14" s="91">
        <f t="shared" si="1"/>
        <v>1445.998</v>
      </c>
      <c r="O14" s="97"/>
    </row>
    <row r="15" spans="1:15" ht="64.5" customHeight="1" x14ac:dyDescent="0.3">
      <c r="A15" s="39" t="s">
        <v>304</v>
      </c>
      <c r="B15" s="50">
        <v>218</v>
      </c>
      <c r="C15" s="51">
        <v>43511</v>
      </c>
      <c r="D15" s="41" t="s">
        <v>305</v>
      </c>
      <c r="E15" s="51">
        <v>43502</v>
      </c>
      <c r="F15" s="208" t="s">
        <v>96</v>
      </c>
      <c r="G15" s="43" t="s">
        <v>95</v>
      </c>
      <c r="H15" s="93" t="s">
        <v>309</v>
      </c>
      <c r="I15" s="46" t="s">
        <v>273</v>
      </c>
      <c r="J15" s="45">
        <v>1</v>
      </c>
      <c r="K15" s="88">
        <v>1767.24</v>
      </c>
      <c r="L15" s="89">
        <f t="shared" si="0"/>
        <v>282.75839999999999</v>
      </c>
      <c r="M15" s="91">
        <f t="shared" si="1"/>
        <v>2049.9983999999999</v>
      </c>
      <c r="O15" s="97"/>
    </row>
    <row r="16" spans="1:15" ht="60.75" customHeight="1" x14ac:dyDescent="0.3">
      <c r="A16" s="39" t="s">
        <v>304</v>
      </c>
      <c r="B16" s="50">
        <v>218</v>
      </c>
      <c r="C16" s="51">
        <v>43511</v>
      </c>
      <c r="D16" s="41" t="s">
        <v>305</v>
      </c>
      <c r="E16" s="51">
        <v>43502</v>
      </c>
      <c r="F16" s="208" t="s">
        <v>96</v>
      </c>
      <c r="G16" s="43" t="s">
        <v>95</v>
      </c>
      <c r="H16" s="93" t="s">
        <v>310</v>
      </c>
      <c r="I16" s="46" t="s">
        <v>273</v>
      </c>
      <c r="J16" s="45">
        <v>4</v>
      </c>
      <c r="K16" s="88">
        <v>637.92499999999995</v>
      </c>
      <c r="L16" s="89">
        <f t="shared" si="0"/>
        <v>408.27199999999999</v>
      </c>
      <c r="M16" s="91">
        <f t="shared" si="1"/>
        <v>2959.9719999999998</v>
      </c>
      <c r="O16" s="97"/>
    </row>
    <row r="17" spans="1:15" ht="64.5" customHeight="1" x14ac:dyDescent="0.3">
      <c r="A17" s="39" t="s">
        <v>304</v>
      </c>
      <c r="B17" s="50">
        <v>218</v>
      </c>
      <c r="C17" s="51">
        <v>43511</v>
      </c>
      <c r="D17" s="41" t="s">
        <v>305</v>
      </c>
      <c r="E17" s="51">
        <v>43502</v>
      </c>
      <c r="F17" s="208" t="s">
        <v>96</v>
      </c>
      <c r="G17" s="43" t="s">
        <v>95</v>
      </c>
      <c r="H17" s="93" t="s">
        <v>311</v>
      </c>
      <c r="I17" s="46" t="s">
        <v>273</v>
      </c>
      <c r="J17" s="45">
        <v>1</v>
      </c>
      <c r="K17" s="88">
        <v>900.86</v>
      </c>
      <c r="L17" s="89">
        <f t="shared" si="0"/>
        <v>144.13759999999999</v>
      </c>
      <c r="M17" s="91">
        <f t="shared" si="1"/>
        <v>1044.9975999999999</v>
      </c>
      <c r="O17" s="97"/>
    </row>
    <row r="18" spans="1:15" ht="60.75" customHeight="1" x14ac:dyDescent="0.3">
      <c r="A18" s="39" t="s">
        <v>304</v>
      </c>
      <c r="B18" s="50">
        <v>218</v>
      </c>
      <c r="C18" s="51">
        <v>43511</v>
      </c>
      <c r="D18" s="41" t="s">
        <v>305</v>
      </c>
      <c r="E18" s="51">
        <v>43502</v>
      </c>
      <c r="F18" s="208" t="s">
        <v>96</v>
      </c>
      <c r="G18" s="43" t="s">
        <v>95</v>
      </c>
      <c r="H18" s="93" t="s">
        <v>312</v>
      </c>
      <c r="I18" s="46" t="s">
        <v>273</v>
      </c>
      <c r="J18" s="45">
        <v>1</v>
      </c>
      <c r="K18" s="88">
        <v>426.72</v>
      </c>
      <c r="L18" s="89">
        <f t="shared" si="0"/>
        <v>68.275200000000012</v>
      </c>
      <c r="M18" s="91">
        <f t="shared" si="1"/>
        <v>494.99520000000007</v>
      </c>
      <c r="O18" s="97"/>
    </row>
    <row r="19" spans="1:15" ht="60" customHeight="1" x14ac:dyDescent="0.3">
      <c r="A19" s="39" t="s">
        <v>304</v>
      </c>
      <c r="B19" s="50">
        <v>218</v>
      </c>
      <c r="C19" s="51">
        <v>43511</v>
      </c>
      <c r="D19" s="41" t="s">
        <v>305</v>
      </c>
      <c r="E19" s="51">
        <v>43502</v>
      </c>
      <c r="F19" s="208" t="s">
        <v>96</v>
      </c>
      <c r="G19" s="43" t="s">
        <v>95</v>
      </c>
      <c r="H19" s="93" t="s">
        <v>313</v>
      </c>
      <c r="I19" s="46" t="s">
        <v>273</v>
      </c>
      <c r="J19" s="45">
        <v>2</v>
      </c>
      <c r="K19" s="88">
        <v>391.80500000000001</v>
      </c>
      <c r="L19" s="89">
        <f t="shared" si="0"/>
        <v>125.3776</v>
      </c>
      <c r="M19" s="91">
        <f t="shared" si="1"/>
        <v>908.98760000000004</v>
      </c>
      <c r="O19" s="97"/>
    </row>
    <row r="20" spans="1:15" ht="55.5" customHeight="1" x14ac:dyDescent="0.3">
      <c r="A20" s="39" t="s">
        <v>304</v>
      </c>
      <c r="B20" s="50">
        <v>218</v>
      </c>
      <c r="C20" s="51">
        <v>43511</v>
      </c>
      <c r="D20" s="41" t="s">
        <v>305</v>
      </c>
      <c r="E20" s="51">
        <v>43502</v>
      </c>
      <c r="F20" s="208" t="s">
        <v>96</v>
      </c>
      <c r="G20" s="43" t="s">
        <v>95</v>
      </c>
      <c r="H20" s="93" t="s">
        <v>314</v>
      </c>
      <c r="I20" s="46" t="s">
        <v>121</v>
      </c>
      <c r="J20" s="45">
        <v>2</v>
      </c>
      <c r="K20" s="88">
        <v>17.670000000000002</v>
      </c>
      <c r="L20" s="89">
        <f t="shared" si="0"/>
        <v>5.6544000000000008</v>
      </c>
      <c r="M20" s="91">
        <f t="shared" si="1"/>
        <v>40.994400000000006</v>
      </c>
      <c r="O20" s="97"/>
    </row>
    <row r="21" spans="1:15" ht="53.25" customHeight="1" x14ac:dyDescent="0.3">
      <c r="A21" s="39" t="s">
        <v>304</v>
      </c>
      <c r="B21" s="50">
        <v>218</v>
      </c>
      <c r="C21" s="51">
        <v>43511</v>
      </c>
      <c r="D21" s="41" t="s">
        <v>305</v>
      </c>
      <c r="E21" s="51">
        <v>43502</v>
      </c>
      <c r="F21" s="208" t="s">
        <v>96</v>
      </c>
      <c r="G21" s="43" t="s">
        <v>95</v>
      </c>
      <c r="H21" s="93" t="s">
        <v>315</v>
      </c>
      <c r="I21" s="46" t="s">
        <v>121</v>
      </c>
      <c r="J21" s="45">
        <v>3</v>
      </c>
      <c r="K21" s="88">
        <v>152.16</v>
      </c>
      <c r="L21" s="89">
        <f t="shared" si="0"/>
        <v>73.036799999999999</v>
      </c>
      <c r="M21" s="91">
        <f t="shared" si="1"/>
        <v>529.51679999999999</v>
      </c>
      <c r="O21" s="97"/>
    </row>
    <row r="22" spans="1:15" s="25" customFormat="1" ht="57" customHeight="1" x14ac:dyDescent="0.2">
      <c r="A22" s="39" t="s">
        <v>304</v>
      </c>
      <c r="B22" s="50">
        <v>218</v>
      </c>
      <c r="C22" s="51">
        <v>43511</v>
      </c>
      <c r="D22" s="41" t="s">
        <v>305</v>
      </c>
      <c r="E22" s="51">
        <v>43502</v>
      </c>
      <c r="F22" s="208" t="s">
        <v>96</v>
      </c>
      <c r="G22" s="43" t="s">
        <v>95</v>
      </c>
      <c r="H22" s="93" t="s">
        <v>316</v>
      </c>
      <c r="I22" s="46" t="s">
        <v>121</v>
      </c>
      <c r="J22" s="45">
        <v>6</v>
      </c>
      <c r="K22" s="88">
        <v>31.024999999999999</v>
      </c>
      <c r="L22" s="89">
        <f t="shared" si="0"/>
        <v>29.783999999999999</v>
      </c>
      <c r="M22" s="91">
        <f t="shared" si="1"/>
        <v>215.93399999999997</v>
      </c>
      <c r="O22" s="97"/>
    </row>
    <row r="23" spans="1:15" ht="57" customHeight="1" x14ac:dyDescent="0.3">
      <c r="A23" s="39" t="s">
        <v>304</v>
      </c>
      <c r="B23" s="50">
        <v>218</v>
      </c>
      <c r="C23" s="51">
        <v>43511</v>
      </c>
      <c r="D23" s="41" t="s">
        <v>305</v>
      </c>
      <c r="E23" s="51">
        <v>43502</v>
      </c>
      <c r="F23" s="208" t="s">
        <v>96</v>
      </c>
      <c r="G23" s="43" t="s">
        <v>95</v>
      </c>
      <c r="H23" s="93" t="s">
        <v>317</v>
      </c>
      <c r="I23" s="46" t="s">
        <v>121</v>
      </c>
      <c r="J23" s="45">
        <v>2</v>
      </c>
      <c r="K23" s="88">
        <v>34.049999999999997</v>
      </c>
      <c r="L23" s="89">
        <f t="shared" si="0"/>
        <v>10.895999999999999</v>
      </c>
      <c r="M23" s="91">
        <f t="shared" si="1"/>
        <v>78.995999999999995</v>
      </c>
      <c r="O23" s="97"/>
    </row>
    <row r="24" spans="1:15" ht="56.25" customHeight="1" x14ac:dyDescent="0.3">
      <c r="A24" s="39" t="s">
        <v>304</v>
      </c>
      <c r="B24" s="50">
        <v>218</v>
      </c>
      <c r="C24" s="51">
        <v>43511</v>
      </c>
      <c r="D24" s="41" t="s">
        <v>305</v>
      </c>
      <c r="E24" s="51">
        <v>43502</v>
      </c>
      <c r="F24" s="208" t="s">
        <v>96</v>
      </c>
      <c r="G24" s="43" t="s">
        <v>95</v>
      </c>
      <c r="H24" s="93" t="s">
        <v>318</v>
      </c>
      <c r="I24" s="46" t="s">
        <v>273</v>
      </c>
      <c r="J24" s="45">
        <v>1</v>
      </c>
      <c r="K24" s="88">
        <v>1767.24</v>
      </c>
      <c r="L24" s="89">
        <f t="shared" si="0"/>
        <v>282.75839999999999</v>
      </c>
      <c r="M24" s="91">
        <f t="shared" si="1"/>
        <v>2049.9983999999999</v>
      </c>
      <c r="O24" s="97"/>
    </row>
    <row r="25" spans="1:15" ht="52.5" customHeight="1" x14ac:dyDescent="0.3">
      <c r="A25" s="39" t="s">
        <v>319</v>
      </c>
      <c r="B25" s="50">
        <v>220</v>
      </c>
      <c r="C25" s="51">
        <v>43511</v>
      </c>
      <c r="D25" s="41" t="s">
        <v>320</v>
      </c>
      <c r="E25" s="51">
        <v>43502</v>
      </c>
      <c r="F25" s="208" t="s">
        <v>96</v>
      </c>
      <c r="G25" s="43" t="s">
        <v>95</v>
      </c>
      <c r="H25" s="93" t="s">
        <v>277</v>
      </c>
      <c r="I25" s="46" t="s">
        <v>273</v>
      </c>
      <c r="J25" s="45">
        <v>1</v>
      </c>
      <c r="K25" s="88">
        <v>1246.55</v>
      </c>
      <c r="L25" s="89">
        <f t="shared" si="0"/>
        <v>199.44800000000001</v>
      </c>
      <c r="M25" s="91">
        <f t="shared" si="1"/>
        <v>1445.998</v>
      </c>
      <c r="O25" s="97"/>
    </row>
    <row r="26" spans="1:15" ht="51" customHeight="1" x14ac:dyDescent="0.3">
      <c r="A26" s="39" t="s">
        <v>319</v>
      </c>
      <c r="B26" s="50">
        <v>220</v>
      </c>
      <c r="C26" s="51">
        <v>43511</v>
      </c>
      <c r="D26" s="41" t="s">
        <v>320</v>
      </c>
      <c r="E26" s="51">
        <v>43502</v>
      </c>
      <c r="F26" s="208" t="s">
        <v>96</v>
      </c>
      <c r="G26" s="43" t="s">
        <v>95</v>
      </c>
      <c r="H26" s="93" t="s">
        <v>312</v>
      </c>
      <c r="I26" s="46" t="s">
        <v>273</v>
      </c>
      <c r="J26" s="45">
        <v>1</v>
      </c>
      <c r="K26" s="88">
        <v>426.71499999999997</v>
      </c>
      <c r="L26" s="89">
        <f t="shared" si="0"/>
        <v>68.2744</v>
      </c>
      <c r="M26" s="91">
        <f t="shared" si="1"/>
        <v>494.98939999999999</v>
      </c>
      <c r="O26" s="97"/>
    </row>
    <row r="27" spans="1:15" ht="47.25" customHeight="1" x14ac:dyDescent="0.3">
      <c r="A27" s="39" t="s">
        <v>319</v>
      </c>
      <c r="B27" s="50">
        <v>220</v>
      </c>
      <c r="C27" s="51">
        <v>43511</v>
      </c>
      <c r="D27" s="41" t="s">
        <v>320</v>
      </c>
      <c r="E27" s="51">
        <v>43502</v>
      </c>
      <c r="F27" s="208" t="s">
        <v>96</v>
      </c>
      <c r="G27" s="43" t="s">
        <v>95</v>
      </c>
      <c r="H27" s="93" t="s">
        <v>277</v>
      </c>
      <c r="I27" s="46" t="s">
        <v>273</v>
      </c>
      <c r="J27" s="45">
        <v>2</v>
      </c>
      <c r="K27" s="88">
        <v>1246.55</v>
      </c>
      <c r="L27" s="89">
        <f t="shared" si="0"/>
        <v>398.89600000000002</v>
      </c>
      <c r="M27" s="91">
        <f t="shared" si="1"/>
        <v>2891.9960000000001</v>
      </c>
      <c r="O27" s="97"/>
    </row>
    <row r="28" spans="1:15" ht="53.25" customHeight="1" x14ac:dyDescent="0.3">
      <c r="A28" s="39" t="s">
        <v>319</v>
      </c>
      <c r="B28" s="50">
        <v>220</v>
      </c>
      <c r="C28" s="51">
        <v>43511</v>
      </c>
      <c r="D28" s="41" t="s">
        <v>320</v>
      </c>
      <c r="E28" s="51">
        <v>43502</v>
      </c>
      <c r="F28" s="208" t="s">
        <v>96</v>
      </c>
      <c r="G28" s="43" t="s">
        <v>95</v>
      </c>
      <c r="H28" s="93" t="s">
        <v>313</v>
      </c>
      <c r="I28" s="46" t="s">
        <v>273</v>
      </c>
      <c r="J28" s="45">
        <v>1</v>
      </c>
      <c r="K28" s="88">
        <v>391.80500000000001</v>
      </c>
      <c r="L28" s="89">
        <f t="shared" si="0"/>
        <v>62.688800000000001</v>
      </c>
      <c r="M28" s="91">
        <f t="shared" si="1"/>
        <v>454.49380000000002</v>
      </c>
      <c r="O28" s="97"/>
    </row>
    <row r="29" spans="1:15" ht="80.25" customHeight="1" thickBot="1" x14ac:dyDescent="0.35">
      <c r="A29" s="195" t="s">
        <v>321</v>
      </c>
      <c r="B29" s="196">
        <v>444</v>
      </c>
      <c r="C29" s="197">
        <v>43511</v>
      </c>
      <c r="D29" s="198" t="s">
        <v>763</v>
      </c>
      <c r="E29" s="197">
        <v>43510</v>
      </c>
      <c r="F29" s="225" t="s">
        <v>98</v>
      </c>
      <c r="G29" s="201" t="s">
        <v>97</v>
      </c>
      <c r="H29" s="256" t="s">
        <v>322</v>
      </c>
      <c r="I29" s="203" t="s">
        <v>301</v>
      </c>
      <c r="J29" s="204">
        <v>1</v>
      </c>
      <c r="K29" s="205">
        <v>138000</v>
      </c>
      <c r="L29" s="206">
        <v>22080</v>
      </c>
      <c r="M29" s="175">
        <f>K29+L29</f>
        <v>160080</v>
      </c>
    </row>
    <row r="30" spans="1:15" ht="17.25" thickBot="1" x14ac:dyDescent="0.3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169">
        <f>SUM(M12:M29)</f>
        <v>180683.86199999999</v>
      </c>
    </row>
    <row r="31" spans="1:15" x14ac:dyDescent="0.3">
      <c r="A31" s="28" t="s">
        <v>67</v>
      </c>
      <c r="B31" s="25"/>
    </row>
    <row r="33" spans="1:13" x14ac:dyDescent="0.3">
      <c r="A33" s="472" t="s">
        <v>85</v>
      </c>
      <c r="B33" s="472"/>
      <c r="D33" s="472" t="s">
        <v>203</v>
      </c>
      <c r="E33" s="472"/>
      <c r="F33" s="24"/>
      <c r="H33" s="81" t="s">
        <v>283</v>
      </c>
      <c r="J33" s="472" t="s">
        <v>86</v>
      </c>
      <c r="K33" s="472"/>
      <c r="L33" s="472"/>
    </row>
    <row r="34" spans="1:13" x14ac:dyDescent="0.3">
      <c r="A34" s="467" t="s">
        <v>0</v>
      </c>
      <c r="B34" s="467"/>
      <c r="C34" s="49"/>
      <c r="D34" s="467" t="s">
        <v>1</v>
      </c>
      <c r="E34" s="467"/>
      <c r="F34" s="49"/>
      <c r="G34" s="49"/>
      <c r="H34" s="80" t="s">
        <v>2</v>
      </c>
      <c r="I34" s="49"/>
      <c r="J34" s="467" t="s">
        <v>76</v>
      </c>
      <c r="K34" s="467"/>
      <c r="L34" s="467"/>
      <c r="M34" s="49"/>
    </row>
    <row r="36" spans="1:13" x14ac:dyDescent="0.3">
      <c r="A36" s="468" t="s">
        <v>25</v>
      </c>
      <c r="B36" s="468"/>
      <c r="C36" s="468"/>
      <c r="D36" s="468"/>
      <c r="E36" s="468"/>
      <c r="F36" s="468"/>
      <c r="G36" s="468"/>
      <c r="H36" s="468"/>
      <c r="I36" s="468"/>
      <c r="J36" s="468"/>
      <c r="K36" s="468"/>
      <c r="L36" s="468"/>
      <c r="M36" s="468"/>
    </row>
  </sheetData>
  <mergeCells count="16">
    <mergeCell ref="A34:B34"/>
    <mergeCell ref="D34:E34"/>
    <mergeCell ref="J34:L34"/>
    <mergeCell ref="A36:M36"/>
    <mergeCell ref="A9:B9"/>
    <mergeCell ref="C9:G9"/>
    <mergeCell ref="I9:M9"/>
    <mergeCell ref="A33:B33"/>
    <mergeCell ref="D33:E33"/>
    <mergeCell ref="J33:L33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4" fitToHeight="0" orientation="landscape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425781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18.75" x14ac:dyDescent="0.3">
      <c r="A3" s="28" t="s">
        <v>28</v>
      </c>
      <c r="B3" s="28" t="s">
        <v>87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18.75" x14ac:dyDescent="0.3">
      <c r="A4" s="28"/>
      <c r="B4" s="28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35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7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484</v>
      </c>
      <c r="D9" s="470"/>
      <c r="E9" s="470"/>
      <c r="F9" s="470"/>
      <c r="G9" s="470"/>
      <c r="H9" s="11" t="s">
        <v>47</v>
      </c>
      <c r="I9" s="471" t="s">
        <v>485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37.5" customHeight="1" x14ac:dyDescent="0.3">
      <c r="A12" s="39" t="s">
        <v>486</v>
      </c>
      <c r="B12" s="50">
        <v>1483</v>
      </c>
      <c r="C12" s="51">
        <v>43608</v>
      </c>
      <c r="D12" s="41"/>
      <c r="E12" s="40"/>
      <c r="F12" s="208" t="s">
        <v>89</v>
      </c>
      <c r="G12" s="43" t="s">
        <v>88</v>
      </c>
      <c r="H12" s="44" t="s">
        <v>99</v>
      </c>
      <c r="I12" s="45"/>
      <c r="J12" s="46"/>
      <c r="K12" s="47"/>
      <c r="L12" s="48"/>
      <c r="M12" s="91">
        <v>15000</v>
      </c>
    </row>
    <row r="13" spans="1:13" ht="37.5" customHeight="1" x14ac:dyDescent="0.3">
      <c r="A13" s="39" t="s">
        <v>487</v>
      </c>
      <c r="B13" s="50">
        <v>1537</v>
      </c>
      <c r="C13" s="51">
        <v>43616</v>
      </c>
      <c r="D13" s="41"/>
      <c r="E13" s="40"/>
      <c r="F13" s="208" t="s">
        <v>89</v>
      </c>
      <c r="G13" s="43" t="s">
        <v>88</v>
      </c>
      <c r="H13" s="44" t="s">
        <v>99</v>
      </c>
      <c r="I13" s="45"/>
      <c r="J13" s="46"/>
      <c r="K13" s="47"/>
      <c r="L13" s="48"/>
      <c r="M13" s="91">
        <v>15000</v>
      </c>
    </row>
    <row r="14" spans="1:13" ht="37.5" customHeight="1" x14ac:dyDescent="0.3">
      <c r="A14" s="39" t="s">
        <v>488</v>
      </c>
      <c r="B14" s="50">
        <v>1911</v>
      </c>
      <c r="C14" s="51">
        <v>43624</v>
      </c>
      <c r="D14" s="41"/>
      <c r="E14" s="40"/>
      <c r="F14" s="208" t="s">
        <v>89</v>
      </c>
      <c r="G14" s="43" t="s">
        <v>88</v>
      </c>
      <c r="H14" s="44" t="s">
        <v>99</v>
      </c>
      <c r="I14" s="45"/>
      <c r="J14" s="46"/>
      <c r="K14" s="47"/>
      <c r="L14" s="48"/>
      <c r="M14" s="91">
        <v>15000</v>
      </c>
    </row>
    <row r="15" spans="1:13" ht="37.5" customHeight="1" x14ac:dyDescent="0.3">
      <c r="A15" s="39" t="s">
        <v>489</v>
      </c>
      <c r="B15" s="50">
        <v>1920</v>
      </c>
      <c r="C15" s="51">
        <v>43630</v>
      </c>
      <c r="D15" s="41"/>
      <c r="E15" s="40"/>
      <c r="F15" s="208" t="s">
        <v>89</v>
      </c>
      <c r="G15" s="43" t="s">
        <v>88</v>
      </c>
      <c r="H15" s="44" t="s">
        <v>99</v>
      </c>
      <c r="I15" s="45"/>
      <c r="J15" s="46"/>
      <c r="K15" s="47"/>
      <c r="L15" s="48"/>
      <c r="M15" s="91">
        <v>15000</v>
      </c>
    </row>
    <row r="16" spans="1:13" ht="37.5" customHeight="1" x14ac:dyDescent="0.3">
      <c r="A16" s="39" t="s">
        <v>490</v>
      </c>
      <c r="B16" s="50">
        <v>1946</v>
      </c>
      <c r="C16" s="51">
        <v>43637</v>
      </c>
      <c r="D16" s="41"/>
      <c r="E16" s="40"/>
      <c r="F16" s="208" t="s">
        <v>89</v>
      </c>
      <c r="G16" s="43" t="s">
        <v>88</v>
      </c>
      <c r="H16" s="44" t="s">
        <v>99</v>
      </c>
      <c r="I16" s="45"/>
      <c r="J16" s="46"/>
      <c r="K16" s="47"/>
      <c r="L16" s="48"/>
      <c r="M16" s="91">
        <v>20000</v>
      </c>
    </row>
    <row r="17" spans="1:13" ht="37.5" customHeight="1" x14ac:dyDescent="0.3">
      <c r="A17" s="39" t="s">
        <v>914</v>
      </c>
      <c r="B17" s="50">
        <v>1955</v>
      </c>
      <c r="C17" s="51">
        <v>43644</v>
      </c>
      <c r="D17" s="41"/>
      <c r="E17" s="40"/>
      <c r="F17" s="208" t="s">
        <v>89</v>
      </c>
      <c r="G17" s="43" t="s">
        <v>88</v>
      </c>
      <c r="H17" s="44" t="s">
        <v>99</v>
      </c>
      <c r="I17" s="45"/>
      <c r="J17" s="46"/>
      <c r="K17" s="47"/>
      <c r="L17" s="48"/>
      <c r="M17" s="91">
        <v>15000</v>
      </c>
    </row>
    <row r="18" spans="1:13" ht="37.5" customHeight="1" x14ac:dyDescent="0.3">
      <c r="A18" s="39" t="s">
        <v>915</v>
      </c>
      <c r="B18" s="50">
        <v>2057</v>
      </c>
      <c r="C18" s="51">
        <v>43665</v>
      </c>
      <c r="D18" s="41" t="s">
        <v>916</v>
      </c>
      <c r="E18" s="51"/>
      <c r="F18" s="208" t="s">
        <v>90</v>
      </c>
      <c r="G18" s="43" t="s">
        <v>84</v>
      </c>
      <c r="H18" s="44" t="s">
        <v>1220</v>
      </c>
      <c r="I18" s="45" t="s">
        <v>481</v>
      </c>
      <c r="J18" s="46">
        <v>24</v>
      </c>
      <c r="K18" s="88">
        <v>155.16999999999999</v>
      </c>
      <c r="L18" s="89">
        <f t="shared" ref="L18:L44" si="0">J18*(K18*0.16)</f>
        <v>595.85279999999989</v>
      </c>
      <c r="M18" s="91">
        <f t="shared" ref="M18:M44" si="1">(J18*K18)+L18</f>
        <v>4319.9327999999996</v>
      </c>
    </row>
    <row r="19" spans="1:13" ht="37.5" customHeight="1" x14ac:dyDescent="0.3">
      <c r="A19" s="39" t="s">
        <v>915</v>
      </c>
      <c r="B19" s="50">
        <v>2057</v>
      </c>
      <c r="C19" s="51">
        <v>43665</v>
      </c>
      <c r="D19" s="41" t="s">
        <v>916</v>
      </c>
      <c r="E19" s="51"/>
      <c r="F19" s="208" t="s">
        <v>90</v>
      </c>
      <c r="G19" s="43" t="s">
        <v>84</v>
      </c>
      <c r="H19" s="44" t="s">
        <v>513</v>
      </c>
      <c r="I19" s="45" t="s">
        <v>121</v>
      </c>
      <c r="J19" s="46">
        <v>22</v>
      </c>
      <c r="K19" s="88">
        <v>107.76</v>
      </c>
      <c r="L19" s="89">
        <f t="shared" si="0"/>
        <v>379.31520000000006</v>
      </c>
      <c r="M19" s="91">
        <f t="shared" si="1"/>
        <v>2750.0352000000003</v>
      </c>
    </row>
    <row r="20" spans="1:13" ht="37.5" customHeight="1" x14ac:dyDescent="0.3">
      <c r="A20" s="39" t="s">
        <v>915</v>
      </c>
      <c r="B20" s="50">
        <v>2057</v>
      </c>
      <c r="C20" s="51">
        <v>43665</v>
      </c>
      <c r="D20" s="41" t="s">
        <v>916</v>
      </c>
      <c r="E20" s="51"/>
      <c r="F20" s="208" t="s">
        <v>90</v>
      </c>
      <c r="G20" s="43" t="s">
        <v>84</v>
      </c>
      <c r="H20" s="44" t="s">
        <v>515</v>
      </c>
      <c r="I20" s="45" t="s">
        <v>121</v>
      </c>
      <c r="J20" s="46">
        <v>7</v>
      </c>
      <c r="K20" s="88">
        <v>198.27</v>
      </c>
      <c r="L20" s="89">
        <f t="shared" si="0"/>
        <v>222.06240000000003</v>
      </c>
      <c r="M20" s="91">
        <f t="shared" si="1"/>
        <v>1609.9524000000001</v>
      </c>
    </row>
    <row r="21" spans="1:13" ht="37.5" customHeight="1" x14ac:dyDescent="0.3">
      <c r="A21" s="39" t="s">
        <v>915</v>
      </c>
      <c r="B21" s="50">
        <v>2057</v>
      </c>
      <c r="C21" s="51">
        <v>43665</v>
      </c>
      <c r="D21" s="41" t="s">
        <v>916</v>
      </c>
      <c r="E21" s="51"/>
      <c r="F21" s="208" t="s">
        <v>90</v>
      </c>
      <c r="G21" s="43" t="s">
        <v>84</v>
      </c>
      <c r="H21" s="44" t="s">
        <v>260</v>
      </c>
      <c r="I21" s="45" t="s">
        <v>121</v>
      </c>
      <c r="J21" s="46">
        <v>6</v>
      </c>
      <c r="K21" s="88">
        <v>215.51</v>
      </c>
      <c r="L21" s="89">
        <f t="shared" si="0"/>
        <v>206.8896</v>
      </c>
      <c r="M21" s="91">
        <f t="shared" si="1"/>
        <v>1499.9495999999999</v>
      </c>
    </row>
    <row r="22" spans="1:13" ht="37.5" customHeight="1" x14ac:dyDescent="0.3">
      <c r="A22" s="39" t="s">
        <v>915</v>
      </c>
      <c r="B22" s="50">
        <v>2057</v>
      </c>
      <c r="C22" s="51">
        <v>43665</v>
      </c>
      <c r="D22" s="41" t="s">
        <v>916</v>
      </c>
      <c r="E22" s="51"/>
      <c r="F22" s="208" t="s">
        <v>90</v>
      </c>
      <c r="G22" s="43" t="s">
        <v>84</v>
      </c>
      <c r="H22" s="44" t="s">
        <v>514</v>
      </c>
      <c r="I22" s="45" t="s">
        <v>148</v>
      </c>
      <c r="J22" s="46">
        <v>82</v>
      </c>
      <c r="K22" s="88">
        <v>24.13</v>
      </c>
      <c r="L22" s="89">
        <f t="shared" si="0"/>
        <v>316.5856</v>
      </c>
      <c r="M22" s="91">
        <f t="shared" si="1"/>
        <v>2295.2455999999997</v>
      </c>
    </row>
    <row r="23" spans="1:13" ht="37.5" customHeight="1" x14ac:dyDescent="0.3">
      <c r="A23" s="39" t="s">
        <v>915</v>
      </c>
      <c r="B23" s="50">
        <v>2057</v>
      </c>
      <c r="C23" s="51">
        <v>43665</v>
      </c>
      <c r="D23" s="41" t="s">
        <v>916</v>
      </c>
      <c r="E23" s="51"/>
      <c r="F23" s="208" t="s">
        <v>90</v>
      </c>
      <c r="G23" s="43" t="s">
        <v>84</v>
      </c>
      <c r="H23" s="44" t="s">
        <v>263</v>
      </c>
      <c r="I23" s="45" t="s">
        <v>148</v>
      </c>
      <c r="J23" s="46">
        <v>34</v>
      </c>
      <c r="K23" s="88">
        <v>27.59</v>
      </c>
      <c r="L23" s="89">
        <f t="shared" si="0"/>
        <v>150.08959999999999</v>
      </c>
      <c r="M23" s="91">
        <f t="shared" si="1"/>
        <v>1088.1496</v>
      </c>
    </row>
    <row r="24" spans="1:13" ht="37.5" customHeight="1" x14ac:dyDescent="0.3">
      <c r="A24" s="39" t="s">
        <v>915</v>
      </c>
      <c r="B24" s="50">
        <v>2057</v>
      </c>
      <c r="C24" s="51">
        <v>43665</v>
      </c>
      <c r="D24" s="41" t="s">
        <v>916</v>
      </c>
      <c r="E24" s="51"/>
      <c r="F24" s="208" t="s">
        <v>90</v>
      </c>
      <c r="G24" s="43" t="s">
        <v>84</v>
      </c>
      <c r="H24" s="44" t="s">
        <v>265</v>
      </c>
      <c r="I24" s="45" t="s">
        <v>121</v>
      </c>
      <c r="J24" s="46">
        <v>1</v>
      </c>
      <c r="K24" s="88">
        <v>310.33999999999997</v>
      </c>
      <c r="L24" s="89">
        <f t="shared" si="0"/>
        <v>49.654399999999995</v>
      </c>
      <c r="M24" s="91">
        <f t="shared" si="1"/>
        <v>359.99439999999998</v>
      </c>
    </row>
    <row r="25" spans="1:13" ht="37.5" customHeight="1" x14ac:dyDescent="0.3">
      <c r="A25" s="39" t="s">
        <v>915</v>
      </c>
      <c r="B25" s="50">
        <v>2057</v>
      </c>
      <c r="C25" s="51">
        <v>43665</v>
      </c>
      <c r="D25" s="41" t="s">
        <v>916</v>
      </c>
      <c r="E25" s="51"/>
      <c r="F25" s="208" t="s">
        <v>90</v>
      </c>
      <c r="G25" s="43" t="s">
        <v>84</v>
      </c>
      <c r="H25" s="44" t="s">
        <v>262</v>
      </c>
      <c r="I25" s="45" t="s">
        <v>121</v>
      </c>
      <c r="J25" s="46">
        <v>5</v>
      </c>
      <c r="K25" s="88">
        <v>26.85</v>
      </c>
      <c r="L25" s="89">
        <f t="shared" si="0"/>
        <v>21.48</v>
      </c>
      <c r="M25" s="91">
        <f t="shared" si="1"/>
        <v>155.72999999999999</v>
      </c>
    </row>
    <row r="26" spans="1:13" ht="37.5" customHeight="1" x14ac:dyDescent="0.3">
      <c r="A26" s="39"/>
      <c r="B26" s="50">
        <v>2144</v>
      </c>
      <c r="C26" s="51">
        <v>43658</v>
      </c>
      <c r="D26" s="41" t="s">
        <v>917</v>
      </c>
      <c r="E26" s="51"/>
      <c r="F26" s="208" t="s">
        <v>96</v>
      </c>
      <c r="G26" s="43" t="s">
        <v>95</v>
      </c>
      <c r="H26" s="52"/>
      <c r="I26" s="45"/>
      <c r="J26" s="46"/>
      <c r="K26" s="47"/>
      <c r="L26" s="48"/>
      <c r="M26" s="91">
        <v>874</v>
      </c>
    </row>
    <row r="27" spans="1:13" ht="37.5" customHeight="1" x14ac:dyDescent="0.3">
      <c r="A27" s="39" t="s">
        <v>492</v>
      </c>
      <c r="B27" s="50">
        <v>1454</v>
      </c>
      <c r="C27" s="51">
        <v>43612</v>
      </c>
      <c r="D27" s="41" t="s">
        <v>493</v>
      </c>
      <c r="E27" s="51"/>
      <c r="F27" s="208" t="s">
        <v>158</v>
      </c>
      <c r="G27" s="43" t="s">
        <v>491</v>
      </c>
      <c r="H27" s="44" t="s">
        <v>918</v>
      </c>
      <c r="I27" s="45" t="s">
        <v>121</v>
      </c>
      <c r="J27" s="46">
        <v>30</v>
      </c>
      <c r="K27" s="88">
        <v>81.89</v>
      </c>
      <c r="L27" s="89">
        <f t="shared" si="0"/>
        <v>393.07200000000006</v>
      </c>
      <c r="M27" s="91">
        <f t="shared" si="1"/>
        <v>2849.7719999999999</v>
      </c>
    </row>
    <row r="28" spans="1:13" ht="37.5" customHeight="1" x14ac:dyDescent="0.3">
      <c r="A28" s="39" t="s">
        <v>492</v>
      </c>
      <c r="B28" s="50">
        <v>1454</v>
      </c>
      <c r="C28" s="51">
        <v>43612</v>
      </c>
      <c r="D28" s="41" t="s">
        <v>493</v>
      </c>
      <c r="E28" s="51"/>
      <c r="F28" s="208" t="s">
        <v>158</v>
      </c>
      <c r="G28" s="43" t="s">
        <v>491</v>
      </c>
      <c r="H28" s="44" t="s">
        <v>919</v>
      </c>
      <c r="I28" s="45" t="s">
        <v>121</v>
      </c>
      <c r="J28" s="46">
        <v>65</v>
      </c>
      <c r="K28" s="88">
        <v>4.3099999999999996</v>
      </c>
      <c r="L28" s="89">
        <f t="shared" si="0"/>
        <v>44.823999999999998</v>
      </c>
      <c r="M28" s="91">
        <f t="shared" si="1"/>
        <v>324.97399999999999</v>
      </c>
    </row>
    <row r="29" spans="1:13" ht="37.5" customHeight="1" x14ac:dyDescent="0.3">
      <c r="A29" s="39" t="s">
        <v>492</v>
      </c>
      <c r="B29" s="50">
        <v>1454</v>
      </c>
      <c r="C29" s="51">
        <v>43612</v>
      </c>
      <c r="D29" s="41" t="s">
        <v>493</v>
      </c>
      <c r="E29" s="51"/>
      <c r="F29" s="208" t="s">
        <v>158</v>
      </c>
      <c r="G29" s="43" t="s">
        <v>491</v>
      </c>
      <c r="H29" s="44" t="s">
        <v>920</v>
      </c>
      <c r="I29" s="45" t="s">
        <v>121</v>
      </c>
      <c r="J29" s="46">
        <v>65</v>
      </c>
      <c r="K29" s="88">
        <v>2.15</v>
      </c>
      <c r="L29" s="89">
        <f t="shared" si="0"/>
        <v>22.36</v>
      </c>
      <c r="M29" s="91">
        <f t="shared" si="1"/>
        <v>162.11000000000001</v>
      </c>
    </row>
    <row r="30" spans="1:13" ht="37.5" customHeight="1" x14ac:dyDescent="0.3">
      <c r="A30" s="39" t="s">
        <v>495</v>
      </c>
      <c r="B30" s="50">
        <v>1459</v>
      </c>
      <c r="C30" s="51">
        <v>43616</v>
      </c>
      <c r="D30" s="41" t="s">
        <v>496</v>
      </c>
      <c r="E30" s="51">
        <v>43616</v>
      </c>
      <c r="F30" s="208" t="s">
        <v>160</v>
      </c>
      <c r="G30" s="43" t="s">
        <v>494</v>
      </c>
      <c r="H30" s="44" t="s">
        <v>725</v>
      </c>
      <c r="I30" s="45" t="s">
        <v>121</v>
      </c>
      <c r="J30" s="46">
        <v>1</v>
      </c>
      <c r="K30" s="88">
        <v>4980</v>
      </c>
      <c r="L30" s="89">
        <f t="shared" si="0"/>
        <v>796.80000000000007</v>
      </c>
      <c r="M30" s="91">
        <f t="shared" si="1"/>
        <v>5776.8</v>
      </c>
    </row>
    <row r="31" spans="1:13" ht="37.5" customHeight="1" x14ac:dyDescent="0.3">
      <c r="A31" s="39" t="s">
        <v>495</v>
      </c>
      <c r="B31" s="50">
        <v>1459</v>
      </c>
      <c r="C31" s="51">
        <v>43616</v>
      </c>
      <c r="D31" s="41" t="s">
        <v>496</v>
      </c>
      <c r="E31" s="51">
        <v>43616</v>
      </c>
      <c r="F31" s="208" t="s">
        <v>160</v>
      </c>
      <c r="G31" s="43" t="s">
        <v>494</v>
      </c>
      <c r="H31" s="44" t="s">
        <v>726</v>
      </c>
      <c r="I31" s="45" t="s">
        <v>121</v>
      </c>
      <c r="J31" s="46">
        <v>10</v>
      </c>
      <c r="K31" s="88">
        <v>312</v>
      </c>
      <c r="L31" s="89">
        <f t="shared" si="0"/>
        <v>499.20000000000005</v>
      </c>
      <c r="M31" s="91">
        <f t="shared" si="1"/>
        <v>3619.2</v>
      </c>
    </row>
    <row r="32" spans="1:13" ht="37.5" customHeight="1" x14ac:dyDescent="0.3">
      <c r="A32" s="39" t="s">
        <v>495</v>
      </c>
      <c r="B32" s="50">
        <v>1459</v>
      </c>
      <c r="C32" s="51">
        <v>43616</v>
      </c>
      <c r="D32" s="41" t="s">
        <v>496</v>
      </c>
      <c r="E32" s="51">
        <v>43616</v>
      </c>
      <c r="F32" s="208" t="s">
        <v>160</v>
      </c>
      <c r="G32" s="43" t="s">
        <v>494</v>
      </c>
      <c r="H32" s="44" t="s">
        <v>727</v>
      </c>
      <c r="I32" s="45" t="s">
        <v>148</v>
      </c>
      <c r="J32" s="46">
        <v>10</v>
      </c>
      <c r="K32" s="88">
        <v>54</v>
      </c>
      <c r="L32" s="89">
        <f t="shared" si="0"/>
        <v>86.4</v>
      </c>
      <c r="M32" s="91">
        <f t="shared" si="1"/>
        <v>626.4</v>
      </c>
    </row>
    <row r="33" spans="1:13" ht="37.5" customHeight="1" x14ac:dyDescent="0.3">
      <c r="A33" s="39" t="s">
        <v>495</v>
      </c>
      <c r="B33" s="50">
        <v>1459</v>
      </c>
      <c r="C33" s="51">
        <v>43616</v>
      </c>
      <c r="D33" s="41" t="s">
        <v>496</v>
      </c>
      <c r="E33" s="51">
        <v>43616</v>
      </c>
      <c r="F33" s="208" t="s">
        <v>160</v>
      </c>
      <c r="G33" s="43" t="s">
        <v>494</v>
      </c>
      <c r="H33" s="44" t="s">
        <v>728</v>
      </c>
      <c r="I33" s="45" t="s">
        <v>148</v>
      </c>
      <c r="J33" s="46">
        <v>10</v>
      </c>
      <c r="K33" s="88">
        <v>42</v>
      </c>
      <c r="L33" s="89">
        <f t="shared" si="0"/>
        <v>67.2</v>
      </c>
      <c r="M33" s="91">
        <f t="shared" si="1"/>
        <v>487.2</v>
      </c>
    </row>
    <row r="34" spans="1:13" ht="37.5" customHeight="1" x14ac:dyDescent="0.3">
      <c r="A34" s="39" t="s">
        <v>495</v>
      </c>
      <c r="B34" s="50">
        <v>1459</v>
      </c>
      <c r="C34" s="51">
        <v>43616</v>
      </c>
      <c r="D34" s="41" t="s">
        <v>496</v>
      </c>
      <c r="E34" s="51">
        <v>43616</v>
      </c>
      <c r="F34" s="208" t="s">
        <v>160</v>
      </c>
      <c r="G34" s="43" t="s">
        <v>494</v>
      </c>
      <c r="H34" s="44" t="s">
        <v>729</v>
      </c>
      <c r="I34" s="45" t="s">
        <v>121</v>
      </c>
      <c r="J34" s="46">
        <v>5</v>
      </c>
      <c r="K34" s="88">
        <v>64</v>
      </c>
      <c r="L34" s="89">
        <f t="shared" si="0"/>
        <v>51.2</v>
      </c>
      <c r="M34" s="91">
        <f t="shared" si="1"/>
        <v>371.2</v>
      </c>
    </row>
    <row r="35" spans="1:13" ht="37.5" customHeight="1" x14ac:dyDescent="0.3">
      <c r="A35" s="39" t="s">
        <v>498</v>
      </c>
      <c r="B35" s="50">
        <v>1674</v>
      </c>
      <c r="C35" s="51">
        <v>43621</v>
      </c>
      <c r="D35" s="41" t="s">
        <v>499</v>
      </c>
      <c r="E35" s="51">
        <v>43613</v>
      </c>
      <c r="F35" s="208" t="s">
        <v>161</v>
      </c>
      <c r="G35" s="43" t="s">
        <v>497</v>
      </c>
      <c r="H35" s="44" t="s">
        <v>731</v>
      </c>
      <c r="I35" s="45" t="s">
        <v>121</v>
      </c>
      <c r="J35" s="46">
        <v>23</v>
      </c>
      <c r="K35" s="88">
        <v>325.86340000000001</v>
      </c>
      <c r="L35" s="89">
        <f t="shared" si="0"/>
        <v>1199.177312</v>
      </c>
      <c r="M35" s="91">
        <f t="shared" si="1"/>
        <v>8694.0355120000004</v>
      </c>
    </row>
    <row r="36" spans="1:13" ht="37.5" customHeight="1" x14ac:dyDescent="0.3">
      <c r="A36" s="39" t="s">
        <v>498</v>
      </c>
      <c r="B36" s="50">
        <v>1674</v>
      </c>
      <c r="C36" s="51">
        <v>43621</v>
      </c>
      <c r="D36" s="41" t="s">
        <v>499</v>
      </c>
      <c r="E36" s="51">
        <v>43613</v>
      </c>
      <c r="F36" s="208" t="s">
        <v>161</v>
      </c>
      <c r="G36" s="43" t="s">
        <v>497</v>
      </c>
      <c r="H36" s="44" t="s">
        <v>732</v>
      </c>
      <c r="I36" s="45" t="s">
        <v>121</v>
      </c>
      <c r="J36" s="46">
        <v>5</v>
      </c>
      <c r="K36" s="88">
        <v>47.414000000000001</v>
      </c>
      <c r="L36" s="89">
        <f t="shared" si="0"/>
        <v>37.931200000000004</v>
      </c>
      <c r="M36" s="91">
        <f t="shared" si="1"/>
        <v>275.00119999999998</v>
      </c>
    </row>
    <row r="37" spans="1:13" ht="37.5" customHeight="1" x14ac:dyDescent="0.3">
      <c r="A37" s="39" t="s">
        <v>498</v>
      </c>
      <c r="B37" s="50">
        <v>1674</v>
      </c>
      <c r="C37" s="51">
        <v>43621</v>
      </c>
      <c r="D37" s="41" t="s">
        <v>499</v>
      </c>
      <c r="E37" s="51">
        <v>43613</v>
      </c>
      <c r="F37" s="208" t="s">
        <v>161</v>
      </c>
      <c r="G37" s="43" t="s">
        <v>497</v>
      </c>
      <c r="H37" s="44" t="s">
        <v>733</v>
      </c>
      <c r="I37" s="45" t="s">
        <v>148</v>
      </c>
      <c r="J37" s="46">
        <v>10</v>
      </c>
      <c r="K37" s="88">
        <v>43.1</v>
      </c>
      <c r="L37" s="89">
        <f t="shared" si="0"/>
        <v>68.960000000000008</v>
      </c>
      <c r="M37" s="91">
        <f t="shared" si="1"/>
        <v>499.96000000000004</v>
      </c>
    </row>
    <row r="38" spans="1:13" ht="36.75" customHeight="1" x14ac:dyDescent="0.3">
      <c r="A38" s="39" t="s">
        <v>498</v>
      </c>
      <c r="B38" s="50">
        <v>1674</v>
      </c>
      <c r="C38" s="51">
        <v>43621</v>
      </c>
      <c r="D38" s="41" t="s">
        <v>499</v>
      </c>
      <c r="E38" s="51">
        <v>43613</v>
      </c>
      <c r="F38" s="208" t="s">
        <v>161</v>
      </c>
      <c r="G38" s="43" t="s">
        <v>497</v>
      </c>
      <c r="H38" s="44" t="s">
        <v>734</v>
      </c>
      <c r="I38" s="45" t="s">
        <v>148</v>
      </c>
      <c r="J38" s="46">
        <v>10</v>
      </c>
      <c r="K38" s="88">
        <v>51.723999999999997</v>
      </c>
      <c r="L38" s="89">
        <f t="shared" si="0"/>
        <v>82.758399999999995</v>
      </c>
      <c r="M38" s="91">
        <f t="shared" si="1"/>
        <v>599.99839999999995</v>
      </c>
    </row>
    <row r="39" spans="1:13" ht="37.5" customHeight="1" x14ac:dyDescent="0.3">
      <c r="A39" s="39" t="s">
        <v>500</v>
      </c>
      <c r="B39" s="50">
        <v>1899</v>
      </c>
      <c r="C39" s="51">
        <v>43629</v>
      </c>
      <c r="D39" s="41" t="s">
        <v>501</v>
      </c>
      <c r="E39" s="51">
        <v>43627</v>
      </c>
      <c r="F39" s="208" t="s">
        <v>161</v>
      </c>
      <c r="G39" s="43" t="s">
        <v>497</v>
      </c>
      <c r="H39" s="44" t="s">
        <v>921</v>
      </c>
      <c r="I39" s="45" t="s">
        <v>148</v>
      </c>
      <c r="J39" s="46">
        <v>3</v>
      </c>
      <c r="K39" s="88">
        <v>5603.4449999999997</v>
      </c>
      <c r="L39" s="89">
        <f t="shared" si="0"/>
        <v>2689.6536000000001</v>
      </c>
      <c r="M39" s="91">
        <f t="shared" si="1"/>
        <v>19499.988600000001</v>
      </c>
    </row>
    <row r="40" spans="1:13" ht="37.5" customHeight="1" x14ac:dyDescent="0.3">
      <c r="A40" s="39" t="s">
        <v>500</v>
      </c>
      <c r="B40" s="50">
        <v>1899</v>
      </c>
      <c r="C40" s="51">
        <v>43629</v>
      </c>
      <c r="D40" s="41" t="s">
        <v>501</v>
      </c>
      <c r="E40" s="51">
        <v>43627</v>
      </c>
      <c r="F40" s="208" t="s">
        <v>161</v>
      </c>
      <c r="G40" s="43" t="s">
        <v>497</v>
      </c>
      <c r="H40" s="44" t="s">
        <v>922</v>
      </c>
      <c r="I40" s="45" t="s">
        <v>121</v>
      </c>
      <c r="J40" s="46">
        <v>32</v>
      </c>
      <c r="K40" s="88">
        <v>343.10500000000002</v>
      </c>
      <c r="L40" s="89">
        <f t="shared" si="0"/>
        <v>1756.6976000000002</v>
      </c>
      <c r="M40" s="91">
        <f t="shared" si="1"/>
        <v>12736.0576</v>
      </c>
    </row>
    <row r="41" spans="1:13" ht="37.5" customHeight="1" x14ac:dyDescent="0.3">
      <c r="A41" s="39" t="s">
        <v>500</v>
      </c>
      <c r="B41" s="50">
        <v>1899</v>
      </c>
      <c r="C41" s="51">
        <v>43629</v>
      </c>
      <c r="D41" s="41" t="s">
        <v>501</v>
      </c>
      <c r="E41" s="51">
        <v>43627</v>
      </c>
      <c r="F41" s="208" t="s">
        <v>161</v>
      </c>
      <c r="G41" s="43" t="s">
        <v>497</v>
      </c>
      <c r="H41" s="44" t="s">
        <v>923</v>
      </c>
      <c r="I41" s="45" t="s">
        <v>121</v>
      </c>
      <c r="J41" s="46">
        <v>32</v>
      </c>
      <c r="K41" s="88">
        <v>683.62</v>
      </c>
      <c r="L41" s="89">
        <f t="shared" si="0"/>
        <v>3500.1343999999999</v>
      </c>
      <c r="M41" s="91">
        <f t="shared" si="1"/>
        <v>25375.974399999999</v>
      </c>
    </row>
    <row r="42" spans="1:13" ht="37.5" customHeight="1" x14ac:dyDescent="0.3">
      <c r="A42" s="39" t="s">
        <v>500</v>
      </c>
      <c r="B42" s="50">
        <v>1899</v>
      </c>
      <c r="C42" s="51">
        <v>43629</v>
      </c>
      <c r="D42" s="41" t="s">
        <v>501</v>
      </c>
      <c r="E42" s="51">
        <v>43627</v>
      </c>
      <c r="F42" s="208" t="s">
        <v>161</v>
      </c>
      <c r="G42" s="43" t="s">
        <v>497</v>
      </c>
      <c r="H42" s="44" t="s">
        <v>924</v>
      </c>
      <c r="I42" s="45" t="s">
        <v>121</v>
      </c>
      <c r="J42" s="46">
        <v>8</v>
      </c>
      <c r="K42" s="88">
        <v>232.75</v>
      </c>
      <c r="L42" s="89">
        <f t="shared" si="0"/>
        <v>297.92</v>
      </c>
      <c r="M42" s="91">
        <f t="shared" si="1"/>
        <v>2159.92</v>
      </c>
    </row>
    <row r="43" spans="1:13" ht="37.5" customHeight="1" x14ac:dyDescent="0.3">
      <c r="A43" s="39" t="s">
        <v>500</v>
      </c>
      <c r="B43" s="50">
        <v>1899</v>
      </c>
      <c r="C43" s="51">
        <v>43629</v>
      </c>
      <c r="D43" s="41" t="s">
        <v>501</v>
      </c>
      <c r="E43" s="51">
        <v>43627</v>
      </c>
      <c r="F43" s="208" t="s">
        <v>161</v>
      </c>
      <c r="G43" s="43" t="s">
        <v>497</v>
      </c>
      <c r="H43" s="44" t="s">
        <v>925</v>
      </c>
      <c r="I43" s="45" t="s">
        <v>121</v>
      </c>
      <c r="J43" s="46">
        <v>600</v>
      </c>
      <c r="K43" s="88">
        <v>0.81899999999999995</v>
      </c>
      <c r="L43" s="89">
        <f t="shared" si="0"/>
        <v>78.623999999999995</v>
      </c>
      <c r="M43" s="91">
        <f t="shared" si="1"/>
        <v>570.024</v>
      </c>
    </row>
    <row r="44" spans="1:13" ht="37.5" customHeight="1" thickBot="1" x14ac:dyDescent="0.35">
      <c r="A44" s="39" t="s">
        <v>500</v>
      </c>
      <c r="B44" s="50">
        <v>1899</v>
      </c>
      <c r="C44" s="51">
        <v>43629</v>
      </c>
      <c r="D44" s="41" t="s">
        <v>501</v>
      </c>
      <c r="E44" s="51">
        <v>43627</v>
      </c>
      <c r="F44" s="208" t="s">
        <v>161</v>
      </c>
      <c r="G44" s="43" t="s">
        <v>497</v>
      </c>
      <c r="H44" s="202" t="s">
        <v>926</v>
      </c>
      <c r="I44" s="203" t="s">
        <v>121</v>
      </c>
      <c r="J44" s="204">
        <v>2</v>
      </c>
      <c r="K44" s="205">
        <v>379.32</v>
      </c>
      <c r="L44" s="89">
        <f t="shared" si="0"/>
        <v>121.3824</v>
      </c>
      <c r="M44" s="91">
        <f t="shared" si="1"/>
        <v>880.02239999999995</v>
      </c>
    </row>
    <row r="45" spans="1:13" ht="37.5" customHeight="1" thickBot="1" x14ac:dyDescent="0.35">
      <c r="A45" s="195" t="s">
        <v>502</v>
      </c>
      <c r="B45" s="196">
        <v>1927</v>
      </c>
      <c r="C45" s="197">
        <v>43637</v>
      </c>
      <c r="D45" s="198" t="s">
        <v>503</v>
      </c>
      <c r="E45" s="197"/>
      <c r="F45" s="225" t="s">
        <v>464</v>
      </c>
      <c r="G45" s="201" t="s">
        <v>465</v>
      </c>
      <c r="H45" s="202"/>
      <c r="I45" s="203"/>
      <c r="J45" s="204"/>
      <c r="K45" s="253"/>
      <c r="L45" s="168"/>
      <c r="M45" s="175">
        <v>928</v>
      </c>
    </row>
    <row r="46" spans="1:13" ht="17.25" thickBot="1" x14ac:dyDescent="0.35">
      <c r="M46" s="401">
        <f>SUM(M12:M45)</f>
        <v>196389.62771199999</v>
      </c>
    </row>
    <row r="47" spans="1:13" x14ac:dyDescent="0.3">
      <c r="A47" s="28" t="s">
        <v>67</v>
      </c>
      <c r="B47" s="25"/>
      <c r="M47" s="57"/>
    </row>
    <row r="49" spans="1:13" x14ac:dyDescent="0.3">
      <c r="A49" s="472" t="s">
        <v>85</v>
      </c>
      <c r="B49" s="472"/>
      <c r="D49" s="472" t="s">
        <v>203</v>
      </c>
      <c r="E49" s="472"/>
      <c r="F49" s="24"/>
      <c r="H49" s="114" t="s">
        <v>106</v>
      </c>
      <c r="J49" s="472" t="s">
        <v>86</v>
      </c>
      <c r="K49" s="472"/>
      <c r="L49" s="472"/>
    </row>
    <row r="50" spans="1:13" x14ac:dyDescent="0.3">
      <c r="A50" s="467" t="s">
        <v>0</v>
      </c>
      <c r="B50" s="467"/>
      <c r="C50" s="49"/>
      <c r="D50" s="467" t="s">
        <v>1</v>
      </c>
      <c r="E50" s="467"/>
      <c r="F50" s="49"/>
      <c r="G50" s="49"/>
      <c r="H50" s="113" t="s">
        <v>2</v>
      </c>
      <c r="I50" s="49"/>
      <c r="J50" s="467" t="s">
        <v>76</v>
      </c>
      <c r="K50" s="467"/>
      <c r="L50" s="467"/>
      <c r="M50" s="49"/>
    </row>
    <row r="52" spans="1:13" s="25" customFormat="1" ht="15" customHeight="1" x14ac:dyDescent="0.25">
      <c r="A52" s="468" t="s">
        <v>25</v>
      </c>
      <c r="B52" s="468"/>
      <c r="C52" s="468"/>
      <c r="D52" s="468"/>
      <c r="E52" s="468"/>
      <c r="F52" s="468"/>
      <c r="G52" s="468"/>
      <c r="H52" s="468"/>
      <c r="I52" s="468"/>
      <c r="J52" s="468"/>
      <c r="K52" s="468"/>
      <c r="L52" s="468"/>
      <c r="M52" s="468"/>
    </row>
  </sheetData>
  <mergeCells count="16">
    <mergeCell ref="A50:B50"/>
    <mergeCell ref="D50:E50"/>
    <mergeCell ref="J50:L50"/>
    <mergeCell ref="A52:M52"/>
    <mergeCell ref="A9:B9"/>
    <mergeCell ref="C9:G9"/>
    <mergeCell ref="I9:M9"/>
    <mergeCell ref="A49:B49"/>
    <mergeCell ref="D49:E49"/>
    <mergeCell ref="J49:L49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5" fitToHeight="0" orientation="landscape" r:id="rId2"/>
  <rowBreaks count="3" manualBreakCount="3">
    <brk id="21" max="13" man="1"/>
    <brk id="32" max="13" man="1"/>
    <brk id="43" max="13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view="pageBreakPreview" zoomScale="80" zoomScaleNormal="88" zoomScaleSheetLayoutView="80" zoomScalePageLayoutView="70" workbookViewId="0">
      <selection activeCell="C9" sqref="C9:G9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3.8554687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425781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3" ht="18.75" x14ac:dyDescent="0.3">
      <c r="A3" s="28" t="s">
        <v>28</v>
      </c>
      <c r="B3" s="28" t="s">
        <v>87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3" ht="18.75" x14ac:dyDescent="0.3">
      <c r="A4" s="28"/>
      <c r="B4" s="28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362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927</v>
      </c>
      <c r="D9" s="470"/>
      <c r="E9" s="470"/>
      <c r="F9" s="470"/>
      <c r="G9" s="470"/>
      <c r="H9" s="11" t="s">
        <v>47</v>
      </c>
      <c r="I9" s="471" t="s">
        <v>928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37.5" customHeight="1" x14ac:dyDescent="0.3">
      <c r="A12" s="39" t="s">
        <v>929</v>
      </c>
      <c r="B12" s="50">
        <v>2558</v>
      </c>
      <c r="C12" s="51">
        <v>43693</v>
      </c>
      <c r="D12" s="41"/>
      <c r="E12" s="40"/>
      <c r="F12" s="208" t="s">
        <v>89</v>
      </c>
      <c r="G12" s="43" t="s">
        <v>88</v>
      </c>
      <c r="H12" s="44" t="s">
        <v>99</v>
      </c>
      <c r="I12" s="45"/>
      <c r="J12" s="46"/>
      <c r="K12" s="47"/>
      <c r="L12" s="48"/>
      <c r="M12" s="91">
        <v>5800</v>
      </c>
    </row>
    <row r="13" spans="1:13" ht="37.5" customHeight="1" x14ac:dyDescent="0.3">
      <c r="A13" s="39" t="s">
        <v>930</v>
      </c>
      <c r="B13" s="50">
        <v>2562</v>
      </c>
      <c r="C13" s="51">
        <v>43700</v>
      </c>
      <c r="D13" s="41"/>
      <c r="E13" s="40"/>
      <c r="F13" s="208" t="s">
        <v>89</v>
      </c>
      <c r="G13" s="43" t="s">
        <v>88</v>
      </c>
      <c r="H13" s="44" t="s">
        <v>99</v>
      </c>
      <c r="I13" s="45"/>
      <c r="J13" s="46"/>
      <c r="K13" s="47"/>
      <c r="L13" s="48"/>
      <c r="M13" s="91">
        <v>12200</v>
      </c>
    </row>
    <row r="14" spans="1:13" ht="37.5" customHeight="1" x14ac:dyDescent="0.3">
      <c r="A14" s="39" t="s">
        <v>931</v>
      </c>
      <c r="B14" s="50">
        <v>2572</v>
      </c>
      <c r="C14" s="51">
        <v>43707</v>
      </c>
      <c r="D14" s="41"/>
      <c r="E14" s="40"/>
      <c r="F14" s="208" t="s">
        <v>89</v>
      </c>
      <c r="G14" s="43" t="s">
        <v>88</v>
      </c>
      <c r="H14" s="44" t="s">
        <v>99</v>
      </c>
      <c r="I14" s="45"/>
      <c r="J14" s="46"/>
      <c r="K14" s="47"/>
      <c r="L14" s="48"/>
      <c r="M14" s="91">
        <v>12200</v>
      </c>
    </row>
    <row r="15" spans="1:13" ht="37.5" customHeight="1" x14ac:dyDescent="0.3">
      <c r="A15" s="39" t="s">
        <v>932</v>
      </c>
      <c r="B15" s="50">
        <v>2672</v>
      </c>
      <c r="C15" s="51">
        <v>43714</v>
      </c>
      <c r="D15" s="41"/>
      <c r="E15" s="40"/>
      <c r="F15" s="208" t="s">
        <v>89</v>
      </c>
      <c r="G15" s="43" t="s">
        <v>88</v>
      </c>
      <c r="H15" s="44" t="s">
        <v>99</v>
      </c>
      <c r="I15" s="45"/>
      <c r="J15" s="46"/>
      <c r="K15" s="47"/>
      <c r="L15" s="48"/>
      <c r="M15" s="91">
        <v>12200</v>
      </c>
    </row>
    <row r="16" spans="1:13" ht="37.5" customHeight="1" x14ac:dyDescent="0.3">
      <c r="A16" s="220" t="s">
        <v>933</v>
      </c>
      <c r="B16" s="67">
        <v>2674</v>
      </c>
      <c r="C16" s="51">
        <v>43721</v>
      </c>
      <c r="D16" s="41"/>
      <c r="E16" s="40"/>
      <c r="F16" s="211" t="s">
        <v>89</v>
      </c>
      <c r="G16" s="110" t="s">
        <v>88</v>
      </c>
      <c r="H16" s="111" t="s">
        <v>99</v>
      </c>
      <c r="I16" s="67"/>
      <c r="J16" s="109"/>
      <c r="K16" s="306"/>
      <c r="L16" s="48"/>
      <c r="M16" s="91">
        <v>13400</v>
      </c>
    </row>
    <row r="17" spans="1:13" ht="37.5" customHeight="1" x14ac:dyDescent="0.3">
      <c r="A17" s="39" t="s">
        <v>1514</v>
      </c>
      <c r="B17" s="45">
        <v>2836</v>
      </c>
      <c r="C17" s="60">
        <v>43727</v>
      </c>
      <c r="D17" s="61"/>
      <c r="E17" s="446"/>
      <c r="F17" s="211" t="s">
        <v>89</v>
      </c>
      <c r="G17" s="110" t="s">
        <v>88</v>
      </c>
      <c r="H17" s="111" t="s">
        <v>99</v>
      </c>
      <c r="I17" s="67"/>
      <c r="J17" s="109"/>
      <c r="K17" s="306"/>
      <c r="L17" s="48"/>
      <c r="M17" s="91">
        <v>12450</v>
      </c>
    </row>
    <row r="18" spans="1:13" ht="37.5" customHeight="1" x14ac:dyDescent="0.3">
      <c r="A18" s="220" t="s">
        <v>1515</v>
      </c>
      <c r="B18" s="67">
        <v>2842</v>
      </c>
      <c r="C18" s="51">
        <v>43735</v>
      </c>
      <c r="D18" s="41"/>
      <c r="E18" s="40"/>
      <c r="F18" s="211" t="s">
        <v>89</v>
      </c>
      <c r="G18" s="110" t="s">
        <v>88</v>
      </c>
      <c r="H18" s="111" t="s">
        <v>99</v>
      </c>
      <c r="I18" s="67"/>
      <c r="J18" s="109"/>
      <c r="K18" s="306"/>
      <c r="L18" s="48"/>
      <c r="M18" s="91">
        <v>12200</v>
      </c>
    </row>
    <row r="19" spans="1:13" ht="37.5" customHeight="1" x14ac:dyDescent="0.3">
      <c r="A19" s="220" t="s">
        <v>1516</v>
      </c>
      <c r="B19" s="67">
        <v>2965</v>
      </c>
      <c r="C19" s="51">
        <v>43749</v>
      </c>
      <c r="D19" s="41"/>
      <c r="E19" s="40"/>
      <c r="F19" s="211" t="s">
        <v>89</v>
      </c>
      <c r="G19" s="110" t="s">
        <v>88</v>
      </c>
      <c r="H19" s="111" t="s">
        <v>99</v>
      </c>
      <c r="I19" s="67"/>
      <c r="J19" s="109"/>
      <c r="K19" s="306"/>
      <c r="L19" s="48"/>
      <c r="M19" s="91">
        <v>12200</v>
      </c>
    </row>
    <row r="20" spans="1:13" ht="37.5" customHeight="1" x14ac:dyDescent="0.3">
      <c r="A20" s="220" t="s">
        <v>1517</v>
      </c>
      <c r="B20" s="67">
        <v>2972</v>
      </c>
      <c r="C20" s="51">
        <v>43756</v>
      </c>
      <c r="D20" s="41"/>
      <c r="E20" s="40"/>
      <c r="F20" s="211" t="s">
        <v>89</v>
      </c>
      <c r="G20" s="110" t="s">
        <v>88</v>
      </c>
      <c r="H20" s="111" t="s">
        <v>99</v>
      </c>
      <c r="I20" s="67"/>
      <c r="J20" s="109"/>
      <c r="K20" s="306"/>
      <c r="L20" s="48"/>
      <c r="M20" s="91">
        <v>12200</v>
      </c>
    </row>
    <row r="21" spans="1:13" ht="37.5" customHeight="1" x14ac:dyDescent="0.3">
      <c r="A21" s="220" t="s">
        <v>1518</v>
      </c>
      <c r="B21" s="67">
        <v>3227</v>
      </c>
      <c r="C21" s="51">
        <v>43743</v>
      </c>
      <c r="D21" s="41"/>
      <c r="E21" s="40"/>
      <c r="F21" s="211" t="s">
        <v>89</v>
      </c>
      <c r="G21" s="110" t="s">
        <v>88</v>
      </c>
      <c r="H21" s="111" t="s">
        <v>99</v>
      </c>
      <c r="I21" s="67"/>
      <c r="J21" s="109"/>
      <c r="K21" s="306"/>
      <c r="L21" s="48"/>
      <c r="M21" s="91">
        <v>12200</v>
      </c>
    </row>
    <row r="22" spans="1:13" ht="37.5" customHeight="1" x14ac:dyDescent="0.3">
      <c r="A22" s="220" t="s">
        <v>1519</v>
      </c>
      <c r="B22" s="67">
        <v>3395</v>
      </c>
      <c r="C22" s="51">
        <v>43763</v>
      </c>
      <c r="D22" s="41"/>
      <c r="E22" s="40"/>
      <c r="F22" s="211" t="s">
        <v>89</v>
      </c>
      <c r="G22" s="110" t="s">
        <v>88</v>
      </c>
      <c r="H22" s="111" t="s">
        <v>99</v>
      </c>
      <c r="I22" s="67"/>
      <c r="J22" s="109"/>
      <c r="K22" s="306"/>
      <c r="L22" s="48"/>
      <c r="M22" s="91">
        <v>9000</v>
      </c>
    </row>
    <row r="23" spans="1:13" ht="37.5" customHeight="1" x14ac:dyDescent="0.3">
      <c r="A23" s="220" t="s">
        <v>1520</v>
      </c>
      <c r="B23" s="67">
        <v>3421</v>
      </c>
      <c r="C23" s="51">
        <v>43770</v>
      </c>
      <c r="D23" s="41"/>
      <c r="E23" s="40"/>
      <c r="F23" s="211" t="s">
        <v>89</v>
      </c>
      <c r="G23" s="110" t="s">
        <v>88</v>
      </c>
      <c r="H23" s="111" t="s">
        <v>99</v>
      </c>
      <c r="I23" s="67"/>
      <c r="J23" s="109"/>
      <c r="K23" s="306"/>
      <c r="L23" s="48"/>
      <c r="M23" s="91">
        <v>10300</v>
      </c>
    </row>
    <row r="24" spans="1:13" ht="37.5" customHeight="1" x14ac:dyDescent="0.3">
      <c r="A24" s="220" t="s">
        <v>1521</v>
      </c>
      <c r="B24" s="67">
        <v>3405</v>
      </c>
      <c r="C24" s="51">
        <v>43767</v>
      </c>
      <c r="D24" s="41" t="s">
        <v>1522</v>
      </c>
      <c r="E24" s="51">
        <v>43762</v>
      </c>
      <c r="F24" s="208" t="s">
        <v>90</v>
      </c>
      <c r="G24" s="43" t="s">
        <v>84</v>
      </c>
      <c r="H24" s="111" t="s">
        <v>768</v>
      </c>
      <c r="I24" s="67" t="s">
        <v>481</v>
      </c>
      <c r="J24" s="109">
        <v>296</v>
      </c>
      <c r="K24" s="306">
        <v>155.16999999999999</v>
      </c>
      <c r="L24" s="89">
        <f t="shared" ref="L24:L30" si="0">J24*(K24*0.16)</f>
        <v>7348.8511999999992</v>
      </c>
      <c r="M24" s="91">
        <f t="shared" ref="M24:M30" si="1">(J24*K24)+L24</f>
        <v>53279.171199999997</v>
      </c>
    </row>
    <row r="25" spans="1:13" ht="37.5" customHeight="1" x14ac:dyDescent="0.3">
      <c r="A25" s="220" t="s">
        <v>1521</v>
      </c>
      <c r="B25" s="67">
        <v>3405</v>
      </c>
      <c r="C25" s="51">
        <v>43767</v>
      </c>
      <c r="D25" s="41" t="s">
        <v>1522</v>
      </c>
      <c r="E25" s="51">
        <v>43762</v>
      </c>
      <c r="F25" s="208" t="s">
        <v>90</v>
      </c>
      <c r="G25" s="43" t="s">
        <v>84</v>
      </c>
      <c r="H25" s="111" t="s">
        <v>513</v>
      </c>
      <c r="I25" s="67" t="s">
        <v>352</v>
      </c>
      <c r="J25" s="109">
        <v>125</v>
      </c>
      <c r="K25" s="306">
        <v>100.86</v>
      </c>
      <c r="L25" s="89">
        <f t="shared" si="0"/>
        <v>2017.1999999999998</v>
      </c>
      <c r="M25" s="91">
        <f t="shared" si="1"/>
        <v>14624.7</v>
      </c>
    </row>
    <row r="26" spans="1:13" ht="37.5" customHeight="1" x14ac:dyDescent="0.3">
      <c r="A26" s="220" t="s">
        <v>1521</v>
      </c>
      <c r="B26" s="67">
        <v>3405</v>
      </c>
      <c r="C26" s="51">
        <v>43767</v>
      </c>
      <c r="D26" s="41" t="s">
        <v>1522</v>
      </c>
      <c r="E26" s="51">
        <v>43762</v>
      </c>
      <c r="F26" s="208" t="s">
        <v>90</v>
      </c>
      <c r="G26" s="43" t="s">
        <v>84</v>
      </c>
      <c r="H26" s="111" t="s">
        <v>1484</v>
      </c>
      <c r="I26" s="67" t="s">
        <v>481</v>
      </c>
      <c r="J26" s="109">
        <v>170</v>
      </c>
      <c r="K26" s="306">
        <v>73.27</v>
      </c>
      <c r="L26" s="89">
        <f t="shared" si="0"/>
        <v>1992.944</v>
      </c>
      <c r="M26" s="91">
        <f t="shared" si="1"/>
        <v>14448.843999999999</v>
      </c>
    </row>
    <row r="27" spans="1:13" ht="37.5" customHeight="1" x14ac:dyDescent="0.3">
      <c r="A27" s="220" t="s">
        <v>1521</v>
      </c>
      <c r="B27" s="67">
        <v>3405</v>
      </c>
      <c r="C27" s="51">
        <v>43767</v>
      </c>
      <c r="D27" s="41" t="s">
        <v>1522</v>
      </c>
      <c r="E27" s="51">
        <v>43762</v>
      </c>
      <c r="F27" s="208" t="s">
        <v>90</v>
      </c>
      <c r="G27" s="43" t="s">
        <v>84</v>
      </c>
      <c r="H27" s="111" t="s">
        <v>263</v>
      </c>
      <c r="I27" s="67" t="s">
        <v>148</v>
      </c>
      <c r="J27" s="109">
        <v>148</v>
      </c>
      <c r="K27" s="306">
        <v>25.86</v>
      </c>
      <c r="L27" s="89">
        <f t="shared" si="0"/>
        <v>612.36479999999995</v>
      </c>
      <c r="M27" s="91">
        <f t="shared" si="1"/>
        <v>4439.6448</v>
      </c>
    </row>
    <row r="28" spans="1:13" ht="37.5" customHeight="1" x14ac:dyDescent="0.3">
      <c r="A28" s="220" t="s">
        <v>1521</v>
      </c>
      <c r="B28" s="67">
        <v>3405</v>
      </c>
      <c r="C28" s="51">
        <v>43767</v>
      </c>
      <c r="D28" s="41" t="s">
        <v>1522</v>
      </c>
      <c r="E28" s="51">
        <v>43762</v>
      </c>
      <c r="F28" s="208" t="s">
        <v>90</v>
      </c>
      <c r="G28" s="43" t="s">
        <v>84</v>
      </c>
      <c r="H28" s="111" t="s">
        <v>514</v>
      </c>
      <c r="I28" s="67" t="s">
        <v>148</v>
      </c>
      <c r="J28" s="109">
        <v>165</v>
      </c>
      <c r="K28" s="306">
        <v>24.13</v>
      </c>
      <c r="L28" s="89">
        <f t="shared" si="0"/>
        <v>637.03199999999993</v>
      </c>
      <c r="M28" s="91">
        <f t="shared" si="1"/>
        <v>4618.482</v>
      </c>
    </row>
    <row r="29" spans="1:13" ht="37.5" customHeight="1" x14ac:dyDescent="0.3">
      <c r="A29" s="220" t="s">
        <v>1521</v>
      </c>
      <c r="B29" s="67">
        <v>3405</v>
      </c>
      <c r="C29" s="51">
        <v>43767</v>
      </c>
      <c r="D29" s="41" t="s">
        <v>1522</v>
      </c>
      <c r="E29" s="51">
        <v>43762</v>
      </c>
      <c r="F29" s="211" t="s">
        <v>90</v>
      </c>
      <c r="G29" s="110" t="s">
        <v>84</v>
      </c>
      <c r="H29" s="111" t="s">
        <v>1486</v>
      </c>
      <c r="I29" s="67" t="s">
        <v>481</v>
      </c>
      <c r="J29" s="109">
        <v>8</v>
      </c>
      <c r="K29" s="306">
        <v>125.56</v>
      </c>
      <c r="L29" s="89">
        <f t="shared" si="0"/>
        <v>160.71680000000001</v>
      </c>
      <c r="M29" s="91">
        <f t="shared" si="1"/>
        <v>1165.1967999999999</v>
      </c>
    </row>
    <row r="30" spans="1:13" ht="37.5" customHeight="1" x14ac:dyDescent="0.3">
      <c r="A30" s="220" t="s">
        <v>1521</v>
      </c>
      <c r="B30" s="67">
        <v>3405</v>
      </c>
      <c r="C30" s="51">
        <v>43767</v>
      </c>
      <c r="D30" s="41" t="s">
        <v>1522</v>
      </c>
      <c r="E30" s="51">
        <v>43762</v>
      </c>
      <c r="F30" s="211" t="s">
        <v>90</v>
      </c>
      <c r="G30" s="110" t="s">
        <v>84</v>
      </c>
      <c r="H30" s="111" t="s">
        <v>516</v>
      </c>
      <c r="I30" s="67" t="s">
        <v>148</v>
      </c>
      <c r="J30" s="109">
        <v>4.5</v>
      </c>
      <c r="K30" s="306">
        <v>34.479999999999997</v>
      </c>
      <c r="L30" s="89">
        <f t="shared" si="0"/>
        <v>24.825600000000001</v>
      </c>
      <c r="M30" s="91">
        <f t="shared" si="1"/>
        <v>179.98560000000001</v>
      </c>
    </row>
    <row r="31" spans="1:13" ht="37.5" customHeight="1" x14ac:dyDescent="0.3">
      <c r="A31" s="220" t="s">
        <v>1523</v>
      </c>
      <c r="B31" s="67">
        <v>3441</v>
      </c>
      <c r="C31" s="51">
        <v>43784</v>
      </c>
      <c r="D31" s="41" t="s">
        <v>1524</v>
      </c>
      <c r="E31" s="51">
        <v>43784</v>
      </c>
      <c r="F31" s="211" t="s">
        <v>94</v>
      </c>
      <c r="G31" s="110" t="s">
        <v>416</v>
      </c>
      <c r="H31" s="111"/>
      <c r="I31" s="67"/>
      <c r="J31" s="109"/>
      <c r="K31" s="306"/>
      <c r="L31" s="48"/>
      <c r="M31" s="91">
        <v>6960</v>
      </c>
    </row>
    <row r="32" spans="1:13" ht="37.5" customHeight="1" x14ac:dyDescent="0.3">
      <c r="A32" s="220"/>
      <c r="B32" s="67"/>
      <c r="C32" s="51"/>
      <c r="D32" s="41" t="s">
        <v>1525</v>
      </c>
      <c r="E32" s="51">
        <v>43825</v>
      </c>
      <c r="F32" s="211" t="s">
        <v>90</v>
      </c>
      <c r="G32" s="110" t="s">
        <v>84</v>
      </c>
      <c r="H32" s="111"/>
      <c r="I32" s="67"/>
      <c r="J32" s="109"/>
      <c r="K32" s="306"/>
      <c r="L32" s="48"/>
      <c r="M32" s="91">
        <v>7996.77</v>
      </c>
    </row>
    <row r="33" spans="1:13" ht="37.5" customHeight="1" x14ac:dyDescent="0.3">
      <c r="A33" s="220"/>
      <c r="B33" s="67"/>
      <c r="C33" s="51"/>
      <c r="D33" s="41"/>
      <c r="E33" s="51"/>
      <c r="F33" s="211"/>
      <c r="G33" s="110"/>
      <c r="H33" s="111"/>
      <c r="I33" s="67"/>
      <c r="J33" s="109"/>
      <c r="K33" s="306"/>
      <c r="L33" s="48"/>
      <c r="M33" s="91"/>
    </row>
    <row r="34" spans="1:13" ht="17.25" thickBot="1" x14ac:dyDescent="0.35">
      <c r="A34" s="221"/>
      <c r="B34" s="214"/>
      <c r="C34" s="197"/>
      <c r="D34" s="198"/>
      <c r="E34" s="199"/>
      <c r="F34" s="215"/>
      <c r="G34" s="216"/>
      <c r="H34" s="222"/>
      <c r="I34" s="214"/>
      <c r="J34" s="223"/>
      <c r="K34" s="307"/>
      <c r="L34" s="168"/>
      <c r="M34" s="175"/>
    </row>
    <row r="35" spans="1:13" ht="17.25" thickBot="1" x14ac:dyDescent="0.35">
      <c r="M35" s="300">
        <f>SUM(M12:M34)</f>
        <v>244062.79440000001</v>
      </c>
    </row>
    <row r="36" spans="1:13" x14ac:dyDescent="0.3">
      <c r="A36" s="28" t="s">
        <v>67</v>
      </c>
      <c r="B36" s="25"/>
      <c r="M36" s="57"/>
    </row>
    <row r="38" spans="1:13" x14ac:dyDescent="0.3">
      <c r="A38" s="472" t="s">
        <v>85</v>
      </c>
      <c r="B38" s="472"/>
      <c r="D38" s="472" t="s">
        <v>203</v>
      </c>
      <c r="E38" s="472"/>
      <c r="F38" s="24"/>
      <c r="H38" s="429" t="s">
        <v>106</v>
      </c>
      <c r="J38" s="472" t="s">
        <v>86</v>
      </c>
      <c r="K38" s="472"/>
      <c r="L38" s="472"/>
    </row>
    <row r="39" spans="1:13" x14ac:dyDescent="0.3">
      <c r="A39" s="467" t="s">
        <v>0</v>
      </c>
      <c r="B39" s="467"/>
      <c r="C39" s="49"/>
      <c r="D39" s="467" t="s">
        <v>1</v>
      </c>
      <c r="E39" s="467"/>
      <c r="F39" s="49"/>
      <c r="G39" s="49"/>
      <c r="H39" s="428" t="s">
        <v>2</v>
      </c>
      <c r="I39" s="49"/>
      <c r="J39" s="467" t="s">
        <v>76</v>
      </c>
      <c r="K39" s="467"/>
      <c r="L39" s="467"/>
      <c r="M39" s="49"/>
    </row>
    <row r="41" spans="1:13" s="25" customFormat="1" ht="15" customHeight="1" x14ac:dyDescent="0.25">
      <c r="A41" s="468" t="s">
        <v>25</v>
      </c>
      <c r="B41" s="468"/>
      <c r="C41" s="468"/>
      <c r="D41" s="468"/>
      <c r="E41" s="468"/>
      <c r="F41" s="468"/>
      <c r="G41" s="468"/>
      <c r="H41" s="468"/>
      <c r="I41" s="468"/>
      <c r="J41" s="468"/>
      <c r="K41" s="468"/>
      <c r="L41" s="468"/>
      <c r="M41" s="468"/>
    </row>
  </sheetData>
  <mergeCells count="16">
    <mergeCell ref="A41:M41"/>
    <mergeCell ref="A38:B38"/>
    <mergeCell ref="D38:E38"/>
    <mergeCell ref="J38:L38"/>
    <mergeCell ref="A39:B39"/>
    <mergeCell ref="D39:E39"/>
    <mergeCell ref="J39:L39"/>
    <mergeCell ref="A9:B9"/>
    <mergeCell ref="C9:G9"/>
    <mergeCell ref="I9:M9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4" fitToHeight="0" orientation="landscape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3" ht="18.75" x14ac:dyDescent="0.3">
      <c r="A3" s="28" t="s">
        <v>28</v>
      </c>
      <c r="B3" s="28" t="s">
        <v>87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3" ht="18.75" x14ac:dyDescent="0.3">
      <c r="A4" s="28"/>
      <c r="B4" s="28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323</v>
      </c>
      <c r="D9" s="473"/>
      <c r="E9" s="473"/>
      <c r="F9" s="473"/>
      <c r="G9" s="473"/>
      <c r="H9" s="11" t="s">
        <v>47</v>
      </c>
      <c r="I9" s="471" t="s">
        <v>324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0.25" customHeight="1" x14ac:dyDescent="0.3">
      <c r="A12" s="345" t="s">
        <v>325</v>
      </c>
      <c r="B12" s="346">
        <v>583</v>
      </c>
      <c r="C12" s="347">
        <v>43539</v>
      </c>
      <c r="D12" s="348"/>
      <c r="E12" s="349"/>
      <c r="F12" s="350" t="s">
        <v>89</v>
      </c>
      <c r="G12" s="351" t="s">
        <v>88</v>
      </c>
      <c r="H12" s="352" t="s">
        <v>99</v>
      </c>
      <c r="I12" s="346"/>
      <c r="J12" s="353"/>
      <c r="K12" s="354">
        <f t="shared" ref="K12:K22" si="0">M12-L12</f>
        <v>4620</v>
      </c>
      <c r="L12" s="341">
        <f t="shared" ref="L12:L22" si="1">M12*0.16</f>
        <v>880</v>
      </c>
      <c r="M12" s="338">
        <v>5500</v>
      </c>
    </row>
    <row r="13" spans="1:13" ht="50.25" customHeight="1" x14ac:dyDescent="0.3">
      <c r="A13" s="220" t="s">
        <v>326</v>
      </c>
      <c r="B13" s="67">
        <v>598</v>
      </c>
      <c r="C13" s="51">
        <v>43546</v>
      </c>
      <c r="D13" s="41"/>
      <c r="E13" s="40"/>
      <c r="F13" s="211" t="s">
        <v>89</v>
      </c>
      <c r="G13" s="110" t="s">
        <v>88</v>
      </c>
      <c r="H13" s="344" t="s">
        <v>99</v>
      </c>
      <c r="I13" s="67"/>
      <c r="J13" s="109"/>
      <c r="K13" s="112">
        <f t="shared" si="0"/>
        <v>5040</v>
      </c>
      <c r="L13" s="89">
        <f t="shared" si="1"/>
        <v>960</v>
      </c>
      <c r="M13" s="91">
        <v>6000</v>
      </c>
    </row>
    <row r="14" spans="1:13" s="23" customFormat="1" ht="50.25" customHeight="1" x14ac:dyDescent="0.2">
      <c r="A14" s="220" t="s">
        <v>327</v>
      </c>
      <c r="B14" s="67">
        <v>600</v>
      </c>
      <c r="C14" s="51">
        <v>43553</v>
      </c>
      <c r="D14" s="41"/>
      <c r="E14" s="40"/>
      <c r="F14" s="211" t="s">
        <v>89</v>
      </c>
      <c r="G14" s="110" t="s">
        <v>88</v>
      </c>
      <c r="H14" s="344" t="s">
        <v>99</v>
      </c>
      <c r="I14" s="67"/>
      <c r="J14" s="109"/>
      <c r="K14" s="112">
        <f t="shared" si="0"/>
        <v>5040</v>
      </c>
      <c r="L14" s="89">
        <f t="shared" si="1"/>
        <v>960</v>
      </c>
      <c r="M14" s="91">
        <v>6000</v>
      </c>
    </row>
    <row r="15" spans="1:13" s="23" customFormat="1" ht="50.25" customHeight="1" x14ac:dyDescent="0.2">
      <c r="A15" s="220" t="s">
        <v>504</v>
      </c>
      <c r="B15" s="67">
        <v>1225</v>
      </c>
      <c r="C15" s="51">
        <v>43560</v>
      </c>
      <c r="D15" s="41"/>
      <c r="E15" s="40"/>
      <c r="F15" s="211" t="s">
        <v>89</v>
      </c>
      <c r="G15" s="110" t="s">
        <v>88</v>
      </c>
      <c r="H15" s="344" t="s">
        <v>99</v>
      </c>
      <c r="I15" s="67"/>
      <c r="J15" s="109"/>
      <c r="K15" s="112">
        <f t="shared" si="0"/>
        <v>5040</v>
      </c>
      <c r="L15" s="89">
        <f t="shared" si="1"/>
        <v>960</v>
      </c>
      <c r="M15" s="91">
        <v>6000</v>
      </c>
    </row>
    <row r="16" spans="1:13" s="23" customFormat="1" ht="50.25" customHeight="1" x14ac:dyDescent="0.2">
      <c r="A16" s="220" t="s">
        <v>505</v>
      </c>
      <c r="B16" s="67">
        <v>1230</v>
      </c>
      <c r="C16" s="51">
        <v>43568</v>
      </c>
      <c r="D16" s="41"/>
      <c r="E16" s="40"/>
      <c r="F16" s="211" t="s">
        <v>89</v>
      </c>
      <c r="G16" s="110" t="s">
        <v>88</v>
      </c>
      <c r="H16" s="344" t="s">
        <v>99</v>
      </c>
      <c r="I16" s="67"/>
      <c r="J16" s="109"/>
      <c r="K16" s="112">
        <f t="shared" si="0"/>
        <v>5040</v>
      </c>
      <c r="L16" s="89">
        <f t="shared" si="1"/>
        <v>960</v>
      </c>
      <c r="M16" s="91">
        <v>6000</v>
      </c>
    </row>
    <row r="17" spans="1:13" s="23" customFormat="1" ht="50.25" customHeight="1" x14ac:dyDescent="0.2">
      <c r="A17" s="220" t="s">
        <v>506</v>
      </c>
      <c r="B17" s="67">
        <v>1233</v>
      </c>
      <c r="C17" s="51">
        <v>43580</v>
      </c>
      <c r="D17" s="41"/>
      <c r="E17" s="40"/>
      <c r="F17" s="211" t="s">
        <v>89</v>
      </c>
      <c r="G17" s="110" t="s">
        <v>88</v>
      </c>
      <c r="H17" s="344" t="s">
        <v>99</v>
      </c>
      <c r="I17" s="67"/>
      <c r="J17" s="109"/>
      <c r="K17" s="112">
        <f t="shared" si="0"/>
        <v>6048</v>
      </c>
      <c r="L17" s="89">
        <f t="shared" si="1"/>
        <v>1152</v>
      </c>
      <c r="M17" s="91">
        <v>7200</v>
      </c>
    </row>
    <row r="18" spans="1:13" s="23" customFormat="1" ht="50.25" customHeight="1" x14ac:dyDescent="0.2">
      <c r="A18" s="220" t="s">
        <v>507</v>
      </c>
      <c r="B18" s="67">
        <v>1424</v>
      </c>
      <c r="C18" s="51">
        <v>43572</v>
      </c>
      <c r="D18" s="41"/>
      <c r="E18" s="40"/>
      <c r="F18" s="211" t="s">
        <v>89</v>
      </c>
      <c r="G18" s="110" t="s">
        <v>88</v>
      </c>
      <c r="H18" s="344" t="s">
        <v>99</v>
      </c>
      <c r="I18" s="67"/>
      <c r="J18" s="109"/>
      <c r="K18" s="112">
        <f t="shared" si="0"/>
        <v>5040</v>
      </c>
      <c r="L18" s="89">
        <f t="shared" si="1"/>
        <v>960</v>
      </c>
      <c r="M18" s="91">
        <v>6000</v>
      </c>
    </row>
    <row r="19" spans="1:13" s="23" customFormat="1" ht="50.25" customHeight="1" x14ac:dyDescent="0.2">
      <c r="A19" s="220" t="s">
        <v>508</v>
      </c>
      <c r="B19" s="67">
        <v>1461</v>
      </c>
      <c r="C19" s="51">
        <v>43589</v>
      </c>
      <c r="D19" s="41"/>
      <c r="E19" s="40"/>
      <c r="F19" s="211" t="s">
        <v>89</v>
      </c>
      <c r="G19" s="110" t="s">
        <v>88</v>
      </c>
      <c r="H19" s="344" t="s">
        <v>99</v>
      </c>
      <c r="I19" s="67"/>
      <c r="J19" s="109"/>
      <c r="K19" s="112">
        <f t="shared" si="0"/>
        <v>7560</v>
      </c>
      <c r="L19" s="89">
        <f t="shared" si="1"/>
        <v>1440</v>
      </c>
      <c r="M19" s="91">
        <v>9000</v>
      </c>
    </row>
    <row r="20" spans="1:13" s="23" customFormat="1" ht="50.25" customHeight="1" x14ac:dyDescent="0.2">
      <c r="A20" s="220" t="s">
        <v>509</v>
      </c>
      <c r="B20" s="67">
        <v>1468</v>
      </c>
      <c r="C20" s="51">
        <v>43594</v>
      </c>
      <c r="D20" s="41"/>
      <c r="E20" s="40"/>
      <c r="F20" s="211" t="s">
        <v>89</v>
      </c>
      <c r="G20" s="110" t="s">
        <v>88</v>
      </c>
      <c r="H20" s="344" t="s">
        <v>99</v>
      </c>
      <c r="I20" s="67"/>
      <c r="J20" s="109"/>
      <c r="K20" s="112">
        <f t="shared" si="0"/>
        <v>7560</v>
      </c>
      <c r="L20" s="89">
        <f t="shared" si="1"/>
        <v>1440</v>
      </c>
      <c r="M20" s="91">
        <v>9000</v>
      </c>
    </row>
    <row r="21" spans="1:13" s="23" customFormat="1" ht="50.25" customHeight="1" x14ac:dyDescent="0.2">
      <c r="A21" s="220" t="s">
        <v>510</v>
      </c>
      <c r="B21" s="67">
        <v>1477</v>
      </c>
      <c r="C21" s="51">
        <v>43607</v>
      </c>
      <c r="D21" s="41"/>
      <c r="E21" s="40"/>
      <c r="F21" s="211" t="s">
        <v>89</v>
      </c>
      <c r="G21" s="110" t="s">
        <v>88</v>
      </c>
      <c r="H21" s="344" t="s">
        <v>99</v>
      </c>
      <c r="I21" s="67"/>
      <c r="J21" s="109"/>
      <c r="K21" s="112">
        <f t="shared" si="0"/>
        <v>7560</v>
      </c>
      <c r="L21" s="89">
        <f t="shared" si="1"/>
        <v>1440</v>
      </c>
      <c r="M21" s="91">
        <v>9000</v>
      </c>
    </row>
    <row r="22" spans="1:13" s="23" customFormat="1" ht="51" customHeight="1" x14ac:dyDescent="0.2">
      <c r="A22" s="220" t="s">
        <v>511</v>
      </c>
      <c r="B22" s="67">
        <v>1482</v>
      </c>
      <c r="C22" s="51">
        <v>43608</v>
      </c>
      <c r="D22" s="41"/>
      <c r="E22" s="40"/>
      <c r="F22" s="211" t="s">
        <v>89</v>
      </c>
      <c r="G22" s="110" t="s">
        <v>88</v>
      </c>
      <c r="H22" s="344" t="s">
        <v>99</v>
      </c>
      <c r="I22" s="67"/>
      <c r="J22" s="109"/>
      <c r="K22" s="112">
        <f t="shared" si="0"/>
        <v>6552</v>
      </c>
      <c r="L22" s="89">
        <f t="shared" si="1"/>
        <v>1248</v>
      </c>
      <c r="M22" s="91">
        <v>7800</v>
      </c>
    </row>
    <row r="23" spans="1:13" ht="51" customHeight="1" x14ac:dyDescent="0.3">
      <c r="A23" s="220" t="s">
        <v>934</v>
      </c>
      <c r="B23" s="67">
        <v>1432</v>
      </c>
      <c r="C23" s="51">
        <v>43599</v>
      </c>
      <c r="D23" s="41" t="s">
        <v>512</v>
      </c>
      <c r="E23" s="51">
        <v>43593</v>
      </c>
      <c r="F23" s="211" t="s">
        <v>90</v>
      </c>
      <c r="G23" s="110" t="s">
        <v>84</v>
      </c>
      <c r="H23" s="111" t="s">
        <v>180</v>
      </c>
      <c r="I23" s="67" t="s">
        <v>123</v>
      </c>
      <c r="J23" s="109">
        <v>3</v>
      </c>
      <c r="K23" s="112">
        <v>3103.44</v>
      </c>
      <c r="L23" s="89">
        <f t="shared" ref="L23:L43" si="2">J23*(K23*0.16)</f>
        <v>1489.6512</v>
      </c>
      <c r="M23" s="91">
        <f t="shared" ref="M23:M43" si="3">(J23*K23)+L23</f>
        <v>10799.9712</v>
      </c>
    </row>
    <row r="24" spans="1:13" ht="51" customHeight="1" x14ac:dyDescent="0.3">
      <c r="A24" s="220" t="s">
        <v>934</v>
      </c>
      <c r="B24" s="67">
        <v>1432</v>
      </c>
      <c r="C24" s="51">
        <v>43599</v>
      </c>
      <c r="D24" s="41" t="s">
        <v>512</v>
      </c>
      <c r="E24" s="51">
        <v>43593</v>
      </c>
      <c r="F24" s="211" t="s">
        <v>90</v>
      </c>
      <c r="G24" s="110" t="s">
        <v>84</v>
      </c>
      <c r="H24" s="111" t="s">
        <v>181</v>
      </c>
      <c r="I24" s="67" t="s">
        <v>123</v>
      </c>
      <c r="J24" s="109">
        <v>4</v>
      </c>
      <c r="K24" s="112">
        <v>2353.44</v>
      </c>
      <c r="L24" s="89">
        <f t="shared" si="2"/>
        <v>1506.2016000000001</v>
      </c>
      <c r="M24" s="91">
        <f t="shared" si="3"/>
        <v>10919.961600000001</v>
      </c>
    </row>
    <row r="25" spans="1:13" ht="51" customHeight="1" x14ac:dyDescent="0.3">
      <c r="A25" s="220" t="s">
        <v>934</v>
      </c>
      <c r="B25" s="67">
        <v>1432</v>
      </c>
      <c r="C25" s="51">
        <v>43599</v>
      </c>
      <c r="D25" s="41" t="s">
        <v>512</v>
      </c>
      <c r="E25" s="51">
        <v>43593</v>
      </c>
      <c r="F25" s="211" t="s">
        <v>90</v>
      </c>
      <c r="G25" s="110" t="s">
        <v>84</v>
      </c>
      <c r="H25" s="111" t="s">
        <v>513</v>
      </c>
      <c r="I25" s="67" t="s">
        <v>121</v>
      </c>
      <c r="J25" s="109">
        <v>57</v>
      </c>
      <c r="K25" s="112">
        <v>109.48</v>
      </c>
      <c r="L25" s="89">
        <f t="shared" si="2"/>
        <v>998.45759999999996</v>
      </c>
      <c r="M25" s="91">
        <f t="shared" si="3"/>
        <v>7238.8176000000003</v>
      </c>
    </row>
    <row r="26" spans="1:13" ht="51" customHeight="1" x14ac:dyDescent="0.3">
      <c r="A26" s="220" t="s">
        <v>934</v>
      </c>
      <c r="B26" s="67">
        <v>1432</v>
      </c>
      <c r="C26" s="51">
        <v>43599</v>
      </c>
      <c r="D26" s="41" t="s">
        <v>512</v>
      </c>
      <c r="E26" s="51">
        <v>43593</v>
      </c>
      <c r="F26" s="211" t="s">
        <v>90</v>
      </c>
      <c r="G26" s="110" t="s">
        <v>84</v>
      </c>
      <c r="H26" s="111" t="s">
        <v>514</v>
      </c>
      <c r="I26" s="67" t="s">
        <v>148</v>
      </c>
      <c r="J26" s="109">
        <v>255</v>
      </c>
      <c r="K26" s="112">
        <v>25.86</v>
      </c>
      <c r="L26" s="89">
        <f t="shared" si="2"/>
        <v>1055.088</v>
      </c>
      <c r="M26" s="91">
        <f t="shared" si="3"/>
        <v>7649.3879999999999</v>
      </c>
    </row>
    <row r="27" spans="1:13" ht="51" customHeight="1" x14ac:dyDescent="0.3">
      <c r="A27" s="220" t="s">
        <v>934</v>
      </c>
      <c r="B27" s="67">
        <v>1432</v>
      </c>
      <c r="C27" s="51">
        <v>43599</v>
      </c>
      <c r="D27" s="41" t="s">
        <v>512</v>
      </c>
      <c r="E27" s="51">
        <v>43593</v>
      </c>
      <c r="F27" s="211" t="s">
        <v>90</v>
      </c>
      <c r="G27" s="110" t="s">
        <v>84</v>
      </c>
      <c r="H27" s="111" t="s">
        <v>263</v>
      </c>
      <c r="I27" s="67" t="s">
        <v>148</v>
      </c>
      <c r="J27" s="109">
        <v>90</v>
      </c>
      <c r="K27" s="112">
        <v>27.59</v>
      </c>
      <c r="L27" s="89">
        <f t="shared" si="2"/>
        <v>397.29599999999999</v>
      </c>
      <c r="M27" s="91">
        <f t="shared" si="3"/>
        <v>2880.3959999999997</v>
      </c>
    </row>
    <row r="28" spans="1:13" ht="51" customHeight="1" x14ac:dyDescent="0.3">
      <c r="A28" s="220" t="s">
        <v>934</v>
      </c>
      <c r="B28" s="67">
        <v>1432</v>
      </c>
      <c r="C28" s="51">
        <v>43599</v>
      </c>
      <c r="D28" s="41" t="s">
        <v>512</v>
      </c>
      <c r="E28" s="51">
        <v>43593</v>
      </c>
      <c r="F28" s="211" t="s">
        <v>90</v>
      </c>
      <c r="G28" s="110" t="s">
        <v>84</v>
      </c>
      <c r="H28" s="111" t="s">
        <v>264</v>
      </c>
      <c r="I28" s="67" t="s">
        <v>481</v>
      </c>
      <c r="J28" s="109">
        <v>30</v>
      </c>
      <c r="K28" s="112">
        <v>69.97</v>
      </c>
      <c r="L28" s="89">
        <f t="shared" si="2"/>
        <v>335.85599999999999</v>
      </c>
      <c r="M28" s="91">
        <f t="shared" si="3"/>
        <v>2434.9560000000001</v>
      </c>
    </row>
    <row r="29" spans="1:13" ht="51" customHeight="1" x14ac:dyDescent="0.3">
      <c r="A29" s="220" t="s">
        <v>934</v>
      </c>
      <c r="B29" s="67">
        <v>1432</v>
      </c>
      <c r="C29" s="51">
        <v>43599</v>
      </c>
      <c r="D29" s="41" t="s">
        <v>512</v>
      </c>
      <c r="E29" s="51">
        <v>43593</v>
      </c>
      <c r="F29" s="211" t="s">
        <v>90</v>
      </c>
      <c r="G29" s="110" t="s">
        <v>84</v>
      </c>
      <c r="H29" s="111" t="s">
        <v>515</v>
      </c>
      <c r="I29" s="67" t="s">
        <v>121</v>
      </c>
      <c r="J29" s="109">
        <v>5</v>
      </c>
      <c r="K29" s="112">
        <v>195.69</v>
      </c>
      <c r="L29" s="89">
        <f t="shared" si="2"/>
        <v>156.55200000000002</v>
      </c>
      <c r="M29" s="91">
        <f t="shared" si="3"/>
        <v>1135.002</v>
      </c>
    </row>
    <row r="30" spans="1:13" ht="51" customHeight="1" x14ac:dyDescent="0.3">
      <c r="A30" s="220" t="s">
        <v>934</v>
      </c>
      <c r="B30" s="67">
        <v>1432</v>
      </c>
      <c r="C30" s="51">
        <v>43599</v>
      </c>
      <c r="D30" s="41" t="s">
        <v>512</v>
      </c>
      <c r="E30" s="51">
        <v>43593</v>
      </c>
      <c r="F30" s="211" t="s">
        <v>90</v>
      </c>
      <c r="G30" s="110" t="s">
        <v>84</v>
      </c>
      <c r="H30" s="111" t="s">
        <v>516</v>
      </c>
      <c r="I30" s="67" t="s">
        <v>148</v>
      </c>
      <c r="J30" s="109">
        <v>17</v>
      </c>
      <c r="K30" s="112">
        <v>32.76</v>
      </c>
      <c r="L30" s="89">
        <f t="shared" si="2"/>
        <v>89.107200000000006</v>
      </c>
      <c r="M30" s="91">
        <f t="shared" si="3"/>
        <v>646.02719999999999</v>
      </c>
    </row>
    <row r="31" spans="1:13" ht="51" customHeight="1" x14ac:dyDescent="0.3">
      <c r="A31" s="220" t="s">
        <v>934</v>
      </c>
      <c r="B31" s="67">
        <v>1432</v>
      </c>
      <c r="C31" s="51">
        <v>43599</v>
      </c>
      <c r="D31" s="41" t="s">
        <v>512</v>
      </c>
      <c r="E31" s="51">
        <v>43593</v>
      </c>
      <c r="F31" s="211" t="s">
        <v>90</v>
      </c>
      <c r="G31" s="110" t="s">
        <v>84</v>
      </c>
      <c r="H31" s="111" t="s">
        <v>268</v>
      </c>
      <c r="I31" s="67" t="s">
        <v>148</v>
      </c>
      <c r="J31" s="109">
        <v>5</v>
      </c>
      <c r="K31" s="112">
        <v>56.03</v>
      </c>
      <c r="L31" s="89">
        <f t="shared" si="2"/>
        <v>44.823999999999998</v>
      </c>
      <c r="M31" s="91">
        <f t="shared" si="3"/>
        <v>324.97399999999999</v>
      </c>
    </row>
    <row r="32" spans="1:13" ht="51" customHeight="1" x14ac:dyDescent="0.3">
      <c r="A32" s="220" t="s">
        <v>934</v>
      </c>
      <c r="B32" s="67">
        <v>1432</v>
      </c>
      <c r="C32" s="51">
        <v>43599</v>
      </c>
      <c r="D32" s="41" t="s">
        <v>512</v>
      </c>
      <c r="E32" s="51">
        <v>43593</v>
      </c>
      <c r="F32" s="211" t="s">
        <v>90</v>
      </c>
      <c r="G32" s="110" t="s">
        <v>84</v>
      </c>
      <c r="H32" s="111" t="s">
        <v>265</v>
      </c>
      <c r="I32" s="67" t="s">
        <v>121</v>
      </c>
      <c r="J32" s="109">
        <v>1</v>
      </c>
      <c r="K32" s="112">
        <v>504.75</v>
      </c>
      <c r="L32" s="89">
        <f t="shared" si="2"/>
        <v>80.760000000000005</v>
      </c>
      <c r="M32" s="91">
        <f t="shared" si="3"/>
        <v>585.51</v>
      </c>
    </row>
    <row r="33" spans="1:13" ht="51" customHeight="1" x14ac:dyDescent="0.3">
      <c r="A33" s="220" t="s">
        <v>936</v>
      </c>
      <c r="B33" s="67">
        <v>2055</v>
      </c>
      <c r="C33" s="51">
        <v>43665</v>
      </c>
      <c r="D33" s="41" t="s">
        <v>937</v>
      </c>
      <c r="E33" s="51">
        <v>43656</v>
      </c>
      <c r="F33" s="211" t="s">
        <v>90</v>
      </c>
      <c r="G33" s="110" t="s">
        <v>84</v>
      </c>
      <c r="H33" s="111" t="s">
        <v>180</v>
      </c>
      <c r="I33" s="67" t="s">
        <v>481</v>
      </c>
      <c r="J33" s="109">
        <v>22</v>
      </c>
      <c r="K33" s="112">
        <v>155.16999999999999</v>
      </c>
      <c r="L33" s="89">
        <f t="shared" si="2"/>
        <v>546.19839999999999</v>
      </c>
      <c r="M33" s="91">
        <f t="shared" si="3"/>
        <v>3959.9384</v>
      </c>
    </row>
    <row r="34" spans="1:13" ht="51" customHeight="1" x14ac:dyDescent="0.3">
      <c r="A34" s="220" t="s">
        <v>936</v>
      </c>
      <c r="B34" s="67">
        <v>2055</v>
      </c>
      <c r="C34" s="51">
        <v>43665</v>
      </c>
      <c r="D34" s="41" t="s">
        <v>937</v>
      </c>
      <c r="E34" s="51">
        <v>43656</v>
      </c>
      <c r="F34" s="211" t="s">
        <v>90</v>
      </c>
      <c r="G34" s="110" t="s">
        <v>84</v>
      </c>
      <c r="H34" s="111" t="s">
        <v>513</v>
      </c>
      <c r="I34" s="67" t="s">
        <v>121</v>
      </c>
      <c r="J34" s="109">
        <v>10</v>
      </c>
      <c r="K34" s="112">
        <v>107.76</v>
      </c>
      <c r="L34" s="89">
        <f t="shared" si="2"/>
        <v>172.41600000000003</v>
      </c>
      <c r="M34" s="91">
        <f t="shared" si="3"/>
        <v>1250.0160000000001</v>
      </c>
    </row>
    <row r="35" spans="1:13" ht="51" customHeight="1" x14ac:dyDescent="0.3">
      <c r="A35" s="220" t="s">
        <v>936</v>
      </c>
      <c r="B35" s="67">
        <v>2055</v>
      </c>
      <c r="C35" s="51">
        <v>43665</v>
      </c>
      <c r="D35" s="41" t="s">
        <v>937</v>
      </c>
      <c r="E35" s="51">
        <v>43656</v>
      </c>
      <c r="F35" s="211" t="s">
        <v>90</v>
      </c>
      <c r="G35" s="110" t="s">
        <v>84</v>
      </c>
      <c r="H35" s="111" t="s">
        <v>236</v>
      </c>
      <c r="I35" s="67" t="s">
        <v>938</v>
      </c>
      <c r="J35" s="109">
        <v>70</v>
      </c>
      <c r="K35" s="112">
        <v>10.34</v>
      </c>
      <c r="L35" s="89">
        <f t="shared" si="2"/>
        <v>115.80800000000001</v>
      </c>
      <c r="M35" s="91">
        <f t="shared" si="3"/>
        <v>839.60799999999995</v>
      </c>
    </row>
    <row r="36" spans="1:13" ht="51" customHeight="1" x14ac:dyDescent="0.3">
      <c r="A36" s="220" t="s">
        <v>936</v>
      </c>
      <c r="B36" s="67">
        <v>2055</v>
      </c>
      <c r="C36" s="51">
        <v>43665</v>
      </c>
      <c r="D36" s="41" t="s">
        <v>937</v>
      </c>
      <c r="E36" s="51">
        <v>43656</v>
      </c>
      <c r="F36" s="211" t="s">
        <v>90</v>
      </c>
      <c r="G36" s="110" t="s">
        <v>84</v>
      </c>
      <c r="H36" s="111" t="s">
        <v>939</v>
      </c>
      <c r="I36" s="67" t="s">
        <v>121</v>
      </c>
      <c r="J36" s="109">
        <v>1</v>
      </c>
      <c r="K36" s="112">
        <v>431.03</v>
      </c>
      <c r="L36" s="89">
        <f t="shared" si="2"/>
        <v>68.964799999999997</v>
      </c>
      <c r="M36" s="91">
        <f t="shared" si="3"/>
        <v>499.99479999999994</v>
      </c>
    </row>
    <row r="37" spans="1:13" ht="51" customHeight="1" x14ac:dyDescent="0.3">
      <c r="A37" s="220" t="s">
        <v>936</v>
      </c>
      <c r="B37" s="67">
        <v>2055</v>
      </c>
      <c r="C37" s="51">
        <v>43665</v>
      </c>
      <c r="D37" s="41" t="s">
        <v>937</v>
      </c>
      <c r="E37" s="51">
        <v>43656</v>
      </c>
      <c r="F37" s="211" t="s">
        <v>90</v>
      </c>
      <c r="G37" s="110" t="s">
        <v>84</v>
      </c>
      <c r="H37" s="111" t="s">
        <v>940</v>
      </c>
      <c r="I37" s="67" t="s">
        <v>121</v>
      </c>
      <c r="J37" s="109">
        <v>4</v>
      </c>
      <c r="K37" s="112">
        <v>30.17</v>
      </c>
      <c r="L37" s="89">
        <f t="shared" si="2"/>
        <v>19.308800000000002</v>
      </c>
      <c r="M37" s="91">
        <f t="shared" si="3"/>
        <v>139.9888</v>
      </c>
    </row>
    <row r="38" spans="1:13" ht="51" customHeight="1" x14ac:dyDescent="0.3">
      <c r="A38" s="220" t="s">
        <v>936</v>
      </c>
      <c r="B38" s="67">
        <v>2055</v>
      </c>
      <c r="C38" s="51">
        <v>43665</v>
      </c>
      <c r="D38" s="41" t="s">
        <v>937</v>
      </c>
      <c r="E38" s="51">
        <v>43656</v>
      </c>
      <c r="F38" s="211" t="s">
        <v>90</v>
      </c>
      <c r="G38" s="110" t="s">
        <v>84</v>
      </c>
      <c r="H38" s="111" t="s">
        <v>941</v>
      </c>
      <c r="I38" s="67" t="s">
        <v>121</v>
      </c>
      <c r="J38" s="109">
        <v>4</v>
      </c>
      <c r="K38" s="112">
        <v>27.59</v>
      </c>
      <c r="L38" s="89">
        <f t="shared" si="2"/>
        <v>17.657599999999999</v>
      </c>
      <c r="M38" s="91">
        <f t="shared" si="3"/>
        <v>128.01759999999999</v>
      </c>
    </row>
    <row r="39" spans="1:13" ht="51" customHeight="1" x14ac:dyDescent="0.3">
      <c r="A39" s="220" t="s">
        <v>936</v>
      </c>
      <c r="B39" s="67">
        <v>2055</v>
      </c>
      <c r="C39" s="51">
        <v>43665</v>
      </c>
      <c r="D39" s="41" t="s">
        <v>937</v>
      </c>
      <c r="E39" s="51">
        <v>43656</v>
      </c>
      <c r="F39" s="211" t="s">
        <v>90</v>
      </c>
      <c r="G39" s="110" t="s">
        <v>84</v>
      </c>
      <c r="H39" s="111" t="s">
        <v>942</v>
      </c>
      <c r="I39" s="67" t="s">
        <v>121</v>
      </c>
      <c r="J39" s="109">
        <v>2</v>
      </c>
      <c r="K39" s="112">
        <v>27.59</v>
      </c>
      <c r="L39" s="89">
        <f t="shared" si="2"/>
        <v>8.8287999999999993</v>
      </c>
      <c r="M39" s="91">
        <f t="shared" si="3"/>
        <v>64.008799999999994</v>
      </c>
    </row>
    <row r="40" spans="1:13" ht="51" customHeight="1" x14ac:dyDescent="0.3">
      <c r="A40" s="220" t="s">
        <v>936</v>
      </c>
      <c r="B40" s="67">
        <v>2055</v>
      </c>
      <c r="C40" s="51">
        <v>43665</v>
      </c>
      <c r="D40" s="41" t="s">
        <v>937</v>
      </c>
      <c r="E40" s="51">
        <v>43656</v>
      </c>
      <c r="F40" s="211" t="s">
        <v>90</v>
      </c>
      <c r="G40" s="110" t="s">
        <v>84</v>
      </c>
      <c r="H40" s="111" t="s">
        <v>215</v>
      </c>
      <c r="I40" s="67" t="s">
        <v>121</v>
      </c>
      <c r="J40" s="109">
        <v>3</v>
      </c>
      <c r="K40" s="112">
        <v>30.3</v>
      </c>
      <c r="L40" s="89">
        <f t="shared" si="2"/>
        <v>14.544</v>
      </c>
      <c r="M40" s="91">
        <f t="shared" si="3"/>
        <v>105.444</v>
      </c>
    </row>
    <row r="41" spans="1:13" ht="51" customHeight="1" x14ac:dyDescent="0.3">
      <c r="A41" s="220" t="s">
        <v>517</v>
      </c>
      <c r="B41" s="67">
        <v>1469</v>
      </c>
      <c r="C41" s="51">
        <v>43594</v>
      </c>
      <c r="D41" s="41" t="s">
        <v>518</v>
      </c>
      <c r="E41" s="51">
        <v>43582</v>
      </c>
      <c r="F41" s="211" t="s">
        <v>456</v>
      </c>
      <c r="G41" s="110" t="s">
        <v>455</v>
      </c>
      <c r="H41" s="111" t="s">
        <v>737</v>
      </c>
      <c r="I41" s="67" t="s">
        <v>738</v>
      </c>
      <c r="J41" s="109">
        <v>9</v>
      </c>
      <c r="K41" s="112">
        <v>142.245</v>
      </c>
      <c r="L41" s="89">
        <f t="shared" si="2"/>
        <v>204.83279999999999</v>
      </c>
      <c r="M41" s="91">
        <f t="shared" si="3"/>
        <v>1485.0377999999998</v>
      </c>
    </row>
    <row r="42" spans="1:13" ht="51" customHeight="1" x14ac:dyDescent="0.3">
      <c r="A42" s="220" t="s">
        <v>517</v>
      </c>
      <c r="B42" s="67">
        <v>1469</v>
      </c>
      <c r="C42" s="51">
        <v>43594</v>
      </c>
      <c r="D42" s="41" t="s">
        <v>518</v>
      </c>
      <c r="E42" s="51">
        <v>43582</v>
      </c>
      <c r="F42" s="211" t="s">
        <v>456</v>
      </c>
      <c r="G42" s="110" t="s">
        <v>455</v>
      </c>
      <c r="H42" s="111" t="s">
        <v>739</v>
      </c>
      <c r="I42" s="67" t="s">
        <v>738</v>
      </c>
      <c r="J42" s="109">
        <v>6</v>
      </c>
      <c r="K42" s="112">
        <v>112.06</v>
      </c>
      <c r="L42" s="89">
        <f t="shared" si="2"/>
        <v>107.5776</v>
      </c>
      <c r="M42" s="91">
        <f t="shared" si="3"/>
        <v>779.93759999999997</v>
      </c>
    </row>
    <row r="43" spans="1:13" ht="51" customHeight="1" x14ac:dyDescent="0.3">
      <c r="A43" s="220" t="s">
        <v>517</v>
      </c>
      <c r="B43" s="67">
        <v>1469</v>
      </c>
      <c r="C43" s="51">
        <v>43594</v>
      </c>
      <c r="D43" s="41" t="s">
        <v>518</v>
      </c>
      <c r="E43" s="51">
        <v>43582</v>
      </c>
      <c r="F43" s="211" t="s">
        <v>456</v>
      </c>
      <c r="G43" s="110" t="s">
        <v>455</v>
      </c>
      <c r="H43" s="111" t="s">
        <v>740</v>
      </c>
      <c r="I43" s="67" t="s">
        <v>121</v>
      </c>
      <c r="J43" s="109">
        <v>5</v>
      </c>
      <c r="K43" s="112">
        <v>100.866</v>
      </c>
      <c r="L43" s="89">
        <f t="shared" si="2"/>
        <v>80.692800000000005</v>
      </c>
      <c r="M43" s="91">
        <f t="shared" si="3"/>
        <v>585.02279999999996</v>
      </c>
    </row>
    <row r="44" spans="1:13" ht="51" customHeight="1" x14ac:dyDescent="0.3">
      <c r="A44" s="220" t="s">
        <v>520</v>
      </c>
      <c r="B44" s="67">
        <v>1930</v>
      </c>
      <c r="C44" s="51">
        <v>43637</v>
      </c>
      <c r="D44" s="41" t="s">
        <v>519</v>
      </c>
      <c r="E44" s="51"/>
      <c r="F44" s="211" t="s">
        <v>94</v>
      </c>
      <c r="G44" s="110" t="s">
        <v>416</v>
      </c>
      <c r="H44" s="111"/>
      <c r="I44" s="67"/>
      <c r="J44" s="109"/>
      <c r="K44" s="112"/>
      <c r="L44" s="89"/>
      <c r="M44" s="91">
        <v>9280</v>
      </c>
    </row>
    <row r="45" spans="1:13" ht="51" customHeight="1" x14ac:dyDescent="0.3">
      <c r="A45" s="220" t="s">
        <v>523</v>
      </c>
      <c r="B45" s="67">
        <v>1455</v>
      </c>
      <c r="C45" s="51">
        <v>43613</v>
      </c>
      <c r="D45" s="41" t="s">
        <v>522</v>
      </c>
      <c r="E45" s="51">
        <v>43613</v>
      </c>
      <c r="F45" s="211" t="s">
        <v>159</v>
      </c>
      <c r="G45" s="110" t="s">
        <v>521</v>
      </c>
      <c r="H45" s="111" t="s">
        <v>762</v>
      </c>
      <c r="I45" s="67" t="s">
        <v>121</v>
      </c>
      <c r="J45" s="109">
        <v>1</v>
      </c>
      <c r="K45" s="112">
        <v>13500</v>
      </c>
      <c r="L45" s="89">
        <v>2160</v>
      </c>
      <c r="M45" s="91">
        <v>15660</v>
      </c>
    </row>
    <row r="46" spans="1:13" ht="51" customHeight="1" x14ac:dyDescent="0.3">
      <c r="A46" s="315" t="s">
        <v>935</v>
      </c>
      <c r="B46" s="132">
        <v>2023</v>
      </c>
      <c r="C46" s="129">
        <v>43649</v>
      </c>
      <c r="D46" s="130" t="s">
        <v>526</v>
      </c>
      <c r="E46" s="129" t="s">
        <v>527</v>
      </c>
      <c r="F46" s="317" t="s">
        <v>92</v>
      </c>
      <c r="G46" s="318" t="s">
        <v>91</v>
      </c>
      <c r="H46" s="319" t="s">
        <v>528</v>
      </c>
      <c r="I46" s="132" t="s">
        <v>121</v>
      </c>
      <c r="J46" s="133">
        <v>900</v>
      </c>
      <c r="K46" s="320">
        <v>11</v>
      </c>
      <c r="L46" s="135">
        <v>1.76</v>
      </c>
      <c r="M46" s="136">
        <f>J46*(K46+L46)</f>
        <v>11484</v>
      </c>
    </row>
    <row r="47" spans="1:13" x14ac:dyDescent="0.3">
      <c r="A47" s="220"/>
      <c r="B47" s="67"/>
      <c r="C47" s="51"/>
      <c r="D47" s="41"/>
      <c r="E47" s="51"/>
      <c r="F47" s="211" t="s">
        <v>90</v>
      </c>
      <c r="G47" s="110" t="s">
        <v>84</v>
      </c>
      <c r="H47" s="111"/>
      <c r="I47" s="67"/>
      <c r="J47" s="109"/>
      <c r="K47" s="112"/>
      <c r="L47" s="89"/>
      <c r="M47" s="91">
        <v>6786</v>
      </c>
    </row>
    <row r="48" spans="1:13" ht="17.25" thickBot="1" x14ac:dyDescent="0.35">
      <c r="A48" s="221"/>
      <c r="B48" s="214"/>
      <c r="C48" s="197"/>
      <c r="D48" s="198"/>
      <c r="E48" s="197"/>
      <c r="F48" s="215"/>
      <c r="G48" s="216"/>
      <c r="H48" s="222"/>
      <c r="I48" s="214"/>
      <c r="J48" s="223"/>
      <c r="K48" s="224"/>
      <c r="L48" s="206"/>
      <c r="M48" s="175"/>
    </row>
    <row r="49" spans="1:13" ht="17.25" thickBot="1" x14ac:dyDescent="0.3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34">
        <f>SUM(M12:M48)</f>
        <v>175162.01819999999</v>
      </c>
    </row>
    <row r="50" spans="1:13" x14ac:dyDescent="0.3">
      <c r="A50" s="28" t="s">
        <v>67</v>
      </c>
      <c r="B50" s="25"/>
    </row>
    <row r="52" spans="1:13" ht="15" customHeight="1" x14ac:dyDescent="0.3">
      <c r="A52" s="472" t="s">
        <v>85</v>
      </c>
      <c r="B52" s="472"/>
      <c r="D52" s="472" t="s">
        <v>203</v>
      </c>
      <c r="E52" s="472"/>
      <c r="F52" s="24"/>
      <c r="H52" s="429" t="s">
        <v>282</v>
      </c>
      <c r="J52" s="472" t="s">
        <v>86</v>
      </c>
      <c r="K52" s="472"/>
      <c r="L52" s="472"/>
    </row>
    <row r="53" spans="1:13" x14ac:dyDescent="0.3">
      <c r="A53" s="467" t="s">
        <v>0</v>
      </c>
      <c r="B53" s="467"/>
      <c r="C53" s="49"/>
      <c r="D53" s="467" t="s">
        <v>1</v>
      </c>
      <c r="E53" s="467"/>
      <c r="F53" s="49"/>
      <c r="G53" s="49"/>
      <c r="H53" s="428" t="s">
        <v>2</v>
      </c>
      <c r="I53" s="49"/>
      <c r="J53" s="467" t="s">
        <v>76</v>
      </c>
      <c r="K53" s="467"/>
      <c r="L53" s="467"/>
      <c r="M53" s="49"/>
    </row>
    <row r="54" spans="1:13" s="25" customFormat="1" ht="13.5" x14ac:dyDescent="0.25">
      <c r="A54" s="468" t="s">
        <v>25</v>
      </c>
      <c r="B54" s="468"/>
      <c r="C54" s="468"/>
      <c r="D54" s="468"/>
      <c r="E54" s="468"/>
      <c r="F54" s="468"/>
      <c r="G54" s="468"/>
      <c r="H54" s="468"/>
      <c r="I54" s="468"/>
      <c r="J54" s="468"/>
      <c r="K54" s="468"/>
      <c r="L54" s="468"/>
      <c r="M54" s="468"/>
    </row>
  </sheetData>
  <mergeCells count="16">
    <mergeCell ref="A53:B53"/>
    <mergeCell ref="D53:E53"/>
    <mergeCell ref="J53:L53"/>
    <mergeCell ref="A54:M54"/>
    <mergeCell ref="A9:B9"/>
    <mergeCell ref="C9:G9"/>
    <mergeCell ref="I9:M9"/>
    <mergeCell ref="A52:B52"/>
    <mergeCell ref="D52:E52"/>
    <mergeCell ref="J52:L52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fitToHeight="0" orientation="landscape" r:id="rId2"/>
  <rowBreaks count="3" manualBreakCount="3">
    <brk id="19" max="13" man="1"/>
    <brk id="27" max="13" man="1"/>
    <brk id="43" max="13" man="1"/>
  </rowBreak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425781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8.75" x14ac:dyDescent="0.3">
      <c r="A3" s="28" t="s">
        <v>28</v>
      </c>
      <c r="B3" s="28" t="s">
        <v>87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8.75" x14ac:dyDescent="0.3">
      <c r="A4" s="28"/>
      <c r="B4" s="2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363" t="s">
        <v>15</v>
      </c>
      <c r="F7" s="6"/>
      <c r="G7" s="464" t="s">
        <v>41</v>
      </c>
      <c r="H7" s="464"/>
      <c r="I7" s="7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7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102</v>
      </c>
      <c r="D9" s="470"/>
      <c r="E9" s="470"/>
      <c r="F9" s="470"/>
      <c r="G9" s="470"/>
      <c r="H9" s="11" t="s">
        <v>47</v>
      </c>
      <c r="I9" s="471" t="s">
        <v>101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3.5" customHeight="1" x14ac:dyDescent="0.3">
      <c r="A12" s="39" t="s">
        <v>173</v>
      </c>
      <c r="B12" s="50">
        <v>439</v>
      </c>
      <c r="C12" s="51">
        <v>43518</v>
      </c>
      <c r="D12" s="41"/>
      <c r="E12" s="40"/>
      <c r="F12" s="208" t="s">
        <v>89</v>
      </c>
      <c r="G12" s="43" t="s">
        <v>88</v>
      </c>
      <c r="H12" s="44" t="s">
        <v>99</v>
      </c>
      <c r="I12" s="45"/>
      <c r="J12" s="46"/>
      <c r="K12" s="88"/>
      <c r="L12" s="89"/>
      <c r="M12" s="91">
        <v>7500</v>
      </c>
    </row>
    <row r="13" spans="1:13" ht="43.5" customHeight="1" x14ac:dyDescent="0.3">
      <c r="A13" s="39" t="s">
        <v>171</v>
      </c>
      <c r="B13" s="50">
        <v>574</v>
      </c>
      <c r="C13" s="51">
        <v>43525</v>
      </c>
      <c r="D13" s="41"/>
      <c r="E13" s="40"/>
      <c r="F13" s="208" t="s">
        <v>89</v>
      </c>
      <c r="G13" s="43" t="s">
        <v>88</v>
      </c>
      <c r="H13" s="44" t="s">
        <v>99</v>
      </c>
      <c r="I13" s="45"/>
      <c r="J13" s="46"/>
      <c r="K13" s="88"/>
      <c r="L13" s="89"/>
      <c r="M13" s="91">
        <v>7500</v>
      </c>
    </row>
    <row r="14" spans="1:13" ht="43.5" customHeight="1" x14ac:dyDescent="0.3">
      <c r="A14" s="39" t="s">
        <v>170</v>
      </c>
      <c r="B14" s="50">
        <v>578</v>
      </c>
      <c r="C14" s="51">
        <v>43532</v>
      </c>
      <c r="D14" s="41"/>
      <c r="E14" s="40"/>
      <c r="F14" s="208" t="s">
        <v>89</v>
      </c>
      <c r="G14" s="43" t="s">
        <v>88</v>
      </c>
      <c r="H14" s="44" t="s">
        <v>99</v>
      </c>
      <c r="I14" s="45"/>
      <c r="J14" s="46"/>
      <c r="K14" s="88"/>
      <c r="L14" s="89"/>
      <c r="M14" s="91">
        <v>15600</v>
      </c>
    </row>
    <row r="15" spans="1:13" ht="43.5" customHeight="1" x14ac:dyDescent="0.3">
      <c r="A15" s="39" t="s">
        <v>169</v>
      </c>
      <c r="B15" s="50">
        <v>593</v>
      </c>
      <c r="C15" s="51">
        <v>43540</v>
      </c>
      <c r="D15" s="41"/>
      <c r="E15" s="40"/>
      <c r="F15" s="208" t="s">
        <v>89</v>
      </c>
      <c r="G15" s="43" t="s">
        <v>88</v>
      </c>
      <c r="H15" s="44" t="s">
        <v>99</v>
      </c>
      <c r="I15" s="45"/>
      <c r="J15" s="46"/>
      <c r="K15" s="88"/>
      <c r="L15" s="89"/>
      <c r="M15" s="91">
        <v>15600</v>
      </c>
    </row>
    <row r="16" spans="1:13" ht="43.5" customHeight="1" x14ac:dyDescent="0.3">
      <c r="A16" s="39" t="s">
        <v>117</v>
      </c>
      <c r="B16" s="50">
        <v>599</v>
      </c>
      <c r="C16" s="51">
        <v>43553</v>
      </c>
      <c r="D16" s="41"/>
      <c r="E16" s="40"/>
      <c r="F16" s="208" t="s">
        <v>89</v>
      </c>
      <c r="G16" s="43" t="s">
        <v>88</v>
      </c>
      <c r="H16" s="44" t="s">
        <v>99</v>
      </c>
      <c r="I16" s="45"/>
      <c r="J16" s="46"/>
      <c r="K16" s="88"/>
      <c r="L16" s="89"/>
      <c r="M16" s="91">
        <v>13500</v>
      </c>
    </row>
    <row r="17" spans="1:13" ht="51" customHeight="1" x14ac:dyDescent="0.3">
      <c r="A17" s="39" t="s">
        <v>172</v>
      </c>
      <c r="B17" s="50">
        <v>569</v>
      </c>
      <c r="C17" s="51">
        <v>43543</v>
      </c>
      <c r="D17" s="41" t="s">
        <v>115</v>
      </c>
      <c r="E17" s="51">
        <v>43543</v>
      </c>
      <c r="F17" s="208" t="s">
        <v>98</v>
      </c>
      <c r="G17" s="43" t="s">
        <v>97</v>
      </c>
      <c r="H17" s="44" t="s">
        <v>114</v>
      </c>
      <c r="I17" s="45" t="s">
        <v>116</v>
      </c>
      <c r="J17" s="46">
        <v>1</v>
      </c>
      <c r="K17" s="88">
        <v>33974</v>
      </c>
      <c r="L17" s="89">
        <v>5435.84</v>
      </c>
      <c r="M17" s="91">
        <f t="shared" ref="M17:M42" si="0">J17*(K17+L17)</f>
        <v>39409.839999999997</v>
      </c>
    </row>
    <row r="18" spans="1:13" ht="49.5" customHeight="1" x14ac:dyDescent="0.3">
      <c r="A18" s="39" t="s">
        <v>119</v>
      </c>
      <c r="B18" s="50">
        <v>604</v>
      </c>
      <c r="C18" s="51">
        <v>43551</v>
      </c>
      <c r="D18" s="41" t="s">
        <v>118</v>
      </c>
      <c r="E18" s="51">
        <v>43543</v>
      </c>
      <c r="F18" s="208" t="s">
        <v>98</v>
      </c>
      <c r="G18" s="43" t="s">
        <v>97</v>
      </c>
      <c r="H18" s="44" t="s">
        <v>120</v>
      </c>
      <c r="I18" s="45" t="s">
        <v>121</v>
      </c>
      <c r="J18" s="46">
        <v>50</v>
      </c>
      <c r="K18" s="88">
        <v>2.59</v>
      </c>
      <c r="L18" s="89">
        <f>0</f>
        <v>0</v>
      </c>
      <c r="M18" s="91">
        <f t="shared" si="0"/>
        <v>129.5</v>
      </c>
    </row>
    <row r="19" spans="1:13" ht="41.25" customHeight="1" x14ac:dyDescent="0.3">
      <c r="A19" s="39" t="s">
        <v>119</v>
      </c>
      <c r="B19" s="50">
        <v>604</v>
      </c>
      <c r="C19" s="51">
        <v>43551</v>
      </c>
      <c r="D19" s="41" t="s">
        <v>118</v>
      </c>
      <c r="E19" s="51">
        <v>43543</v>
      </c>
      <c r="F19" s="208" t="s">
        <v>98</v>
      </c>
      <c r="G19" s="43" t="s">
        <v>97</v>
      </c>
      <c r="H19" s="44" t="s">
        <v>122</v>
      </c>
      <c r="I19" s="45" t="s">
        <v>123</v>
      </c>
      <c r="J19" s="46">
        <v>4.5</v>
      </c>
      <c r="K19" s="88">
        <v>3103.45</v>
      </c>
      <c r="L19" s="89">
        <v>496.55</v>
      </c>
      <c r="M19" s="91">
        <f t="shared" si="0"/>
        <v>16200</v>
      </c>
    </row>
    <row r="20" spans="1:13" ht="49.5" customHeight="1" x14ac:dyDescent="0.3">
      <c r="A20" s="39" t="s">
        <v>119</v>
      </c>
      <c r="B20" s="50">
        <v>604</v>
      </c>
      <c r="C20" s="51">
        <v>43551</v>
      </c>
      <c r="D20" s="41" t="s">
        <v>118</v>
      </c>
      <c r="E20" s="51">
        <v>43543</v>
      </c>
      <c r="F20" s="208" t="s">
        <v>98</v>
      </c>
      <c r="G20" s="43" t="s">
        <v>97</v>
      </c>
      <c r="H20" s="44" t="s">
        <v>124</v>
      </c>
      <c r="I20" s="45" t="s">
        <v>125</v>
      </c>
      <c r="J20" s="46">
        <v>5.5</v>
      </c>
      <c r="K20" s="88">
        <v>1379.31</v>
      </c>
      <c r="L20" s="89">
        <v>220.69</v>
      </c>
      <c r="M20" s="91">
        <f t="shared" si="0"/>
        <v>8800</v>
      </c>
    </row>
    <row r="21" spans="1:13" ht="41.25" customHeight="1" x14ac:dyDescent="0.3">
      <c r="A21" s="39" t="s">
        <v>119</v>
      </c>
      <c r="B21" s="50">
        <v>604</v>
      </c>
      <c r="C21" s="51">
        <v>43551</v>
      </c>
      <c r="D21" s="41" t="s">
        <v>118</v>
      </c>
      <c r="E21" s="51">
        <v>43543</v>
      </c>
      <c r="F21" s="208" t="s">
        <v>98</v>
      </c>
      <c r="G21" s="43" t="s">
        <v>97</v>
      </c>
      <c r="H21" s="44" t="s">
        <v>126</v>
      </c>
      <c r="I21" s="45" t="s">
        <v>121</v>
      </c>
      <c r="J21" s="46">
        <v>4</v>
      </c>
      <c r="K21" s="88">
        <v>1950</v>
      </c>
      <c r="L21" s="89">
        <v>312</v>
      </c>
      <c r="M21" s="91">
        <f t="shared" si="0"/>
        <v>9048</v>
      </c>
    </row>
    <row r="22" spans="1:13" ht="41.25" customHeight="1" x14ac:dyDescent="0.3">
      <c r="A22" s="39" t="s">
        <v>119</v>
      </c>
      <c r="B22" s="50">
        <v>604</v>
      </c>
      <c r="C22" s="51">
        <v>43551</v>
      </c>
      <c r="D22" s="41" t="s">
        <v>118</v>
      </c>
      <c r="E22" s="51">
        <v>43543</v>
      </c>
      <c r="F22" s="208" t="s">
        <v>98</v>
      </c>
      <c r="G22" s="43" t="s">
        <v>97</v>
      </c>
      <c r="H22" s="44" t="s">
        <v>127</v>
      </c>
      <c r="I22" s="45" t="s">
        <v>128</v>
      </c>
      <c r="J22" s="46">
        <v>48</v>
      </c>
      <c r="K22" s="88">
        <v>150.82</v>
      </c>
      <c r="L22" s="89">
        <v>24.13</v>
      </c>
      <c r="M22" s="91">
        <f t="shared" si="0"/>
        <v>8397.5999999999985</v>
      </c>
    </row>
    <row r="23" spans="1:13" ht="41.25" customHeight="1" x14ac:dyDescent="0.3">
      <c r="A23" s="39" t="s">
        <v>119</v>
      </c>
      <c r="B23" s="50">
        <v>604</v>
      </c>
      <c r="C23" s="51">
        <v>43551</v>
      </c>
      <c r="D23" s="41" t="s">
        <v>118</v>
      </c>
      <c r="E23" s="51">
        <v>43543</v>
      </c>
      <c r="F23" s="208" t="s">
        <v>98</v>
      </c>
      <c r="G23" s="43" t="s">
        <v>97</v>
      </c>
      <c r="H23" s="44" t="s">
        <v>132</v>
      </c>
      <c r="I23" s="45" t="s">
        <v>125</v>
      </c>
      <c r="J23" s="46">
        <v>5</v>
      </c>
      <c r="K23" s="88">
        <v>1250</v>
      </c>
      <c r="L23" s="89">
        <v>200</v>
      </c>
      <c r="M23" s="91">
        <f t="shared" si="0"/>
        <v>7250</v>
      </c>
    </row>
    <row r="24" spans="1:13" ht="41.25" customHeight="1" x14ac:dyDescent="0.3">
      <c r="A24" s="39" t="s">
        <v>119</v>
      </c>
      <c r="B24" s="50">
        <v>604</v>
      </c>
      <c r="C24" s="51">
        <v>43551</v>
      </c>
      <c r="D24" s="41" t="s">
        <v>118</v>
      </c>
      <c r="E24" s="51">
        <v>43543</v>
      </c>
      <c r="F24" s="208" t="s">
        <v>98</v>
      </c>
      <c r="G24" s="43" t="s">
        <v>97</v>
      </c>
      <c r="H24" s="44" t="s">
        <v>133</v>
      </c>
      <c r="I24" s="45" t="s">
        <v>134</v>
      </c>
      <c r="J24" s="46">
        <v>12</v>
      </c>
      <c r="K24" s="88">
        <v>360</v>
      </c>
      <c r="L24" s="89">
        <v>57.6</v>
      </c>
      <c r="M24" s="91">
        <f t="shared" si="0"/>
        <v>5011.2000000000007</v>
      </c>
    </row>
    <row r="25" spans="1:13" ht="41.25" customHeight="1" x14ac:dyDescent="0.3">
      <c r="A25" s="39" t="s">
        <v>119</v>
      </c>
      <c r="B25" s="50">
        <v>604</v>
      </c>
      <c r="C25" s="51">
        <v>43551</v>
      </c>
      <c r="D25" s="41" t="s">
        <v>118</v>
      </c>
      <c r="E25" s="51">
        <v>43543</v>
      </c>
      <c r="F25" s="208" t="s">
        <v>92</v>
      </c>
      <c r="G25" s="43" t="s">
        <v>97</v>
      </c>
      <c r="H25" s="44" t="s">
        <v>135</v>
      </c>
      <c r="I25" s="45" t="s">
        <v>123</v>
      </c>
      <c r="J25" s="46">
        <v>2</v>
      </c>
      <c r="K25" s="88">
        <v>2466</v>
      </c>
      <c r="L25" s="89">
        <v>394.56</v>
      </c>
      <c r="M25" s="91">
        <f t="shared" si="0"/>
        <v>5721.12</v>
      </c>
    </row>
    <row r="26" spans="1:13" ht="41.25" customHeight="1" x14ac:dyDescent="0.3">
      <c r="A26" s="39" t="s">
        <v>119</v>
      </c>
      <c r="B26" s="50">
        <v>604</v>
      </c>
      <c r="C26" s="51">
        <v>43551</v>
      </c>
      <c r="D26" s="41" t="s">
        <v>118</v>
      </c>
      <c r="E26" s="51">
        <v>43543</v>
      </c>
      <c r="F26" s="208" t="s">
        <v>93</v>
      </c>
      <c r="G26" s="43" t="s">
        <v>97</v>
      </c>
      <c r="H26" s="44" t="s">
        <v>136</v>
      </c>
      <c r="I26" s="45" t="s">
        <v>137</v>
      </c>
      <c r="J26" s="46">
        <v>150</v>
      </c>
      <c r="K26" s="88">
        <v>11.08</v>
      </c>
      <c r="L26" s="89">
        <v>1.77</v>
      </c>
      <c r="M26" s="91">
        <f t="shared" si="0"/>
        <v>1927.5</v>
      </c>
    </row>
    <row r="27" spans="1:13" ht="41.25" customHeight="1" x14ac:dyDescent="0.3">
      <c r="A27" s="39" t="s">
        <v>119</v>
      </c>
      <c r="B27" s="50">
        <v>604</v>
      </c>
      <c r="C27" s="51">
        <v>43551</v>
      </c>
      <c r="D27" s="41" t="s">
        <v>118</v>
      </c>
      <c r="E27" s="51">
        <v>43543</v>
      </c>
      <c r="F27" s="208" t="s">
        <v>94</v>
      </c>
      <c r="G27" s="43" t="s">
        <v>97</v>
      </c>
      <c r="H27" s="44" t="s">
        <v>138</v>
      </c>
      <c r="I27" s="45" t="s">
        <v>139</v>
      </c>
      <c r="J27" s="46">
        <v>12</v>
      </c>
      <c r="K27" s="88">
        <v>125</v>
      </c>
      <c r="L27" s="89">
        <v>20</v>
      </c>
      <c r="M27" s="91">
        <f t="shared" si="0"/>
        <v>1740</v>
      </c>
    </row>
    <row r="28" spans="1:13" s="23" customFormat="1" ht="42" customHeight="1" x14ac:dyDescent="0.2">
      <c r="A28" s="39" t="s">
        <v>119</v>
      </c>
      <c r="B28" s="50">
        <v>604</v>
      </c>
      <c r="C28" s="51">
        <v>43551</v>
      </c>
      <c r="D28" s="41" t="s">
        <v>118</v>
      </c>
      <c r="E28" s="51">
        <v>43543</v>
      </c>
      <c r="F28" s="208" t="s">
        <v>129</v>
      </c>
      <c r="G28" s="43" t="s">
        <v>97</v>
      </c>
      <c r="H28" s="44" t="s">
        <v>140</v>
      </c>
      <c r="I28" s="45" t="s">
        <v>121</v>
      </c>
      <c r="J28" s="46">
        <v>2</v>
      </c>
      <c r="K28" s="88">
        <v>460.06</v>
      </c>
      <c r="L28" s="89">
        <v>73.62</v>
      </c>
      <c r="M28" s="91">
        <f t="shared" si="0"/>
        <v>1067.3600000000001</v>
      </c>
    </row>
    <row r="29" spans="1:13" ht="38.25" customHeight="1" x14ac:dyDescent="0.3">
      <c r="A29" s="39" t="s">
        <v>119</v>
      </c>
      <c r="B29" s="50">
        <v>604</v>
      </c>
      <c r="C29" s="51">
        <v>43551</v>
      </c>
      <c r="D29" s="41" t="s">
        <v>118</v>
      </c>
      <c r="E29" s="51">
        <v>43543</v>
      </c>
      <c r="F29" s="208" t="s">
        <v>130</v>
      </c>
      <c r="G29" s="43" t="s">
        <v>97</v>
      </c>
      <c r="H29" s="44" t="s">
        <v>141</v>
      </c>
      <c r="I29" s="45" t="s">
        <v>142</v>
      </c>
      <c r="J29" s="46">
        <v>130</v>
      </c>
      <c r="K29" s="88">
        <v>8.44</v>
      </c>
      <c r="L29" s="89">
        <v>1.35</v>
      </c>
      <c r="M29" s="91">
        <f t="shared" si="0"/>
        <v>1272.6999999999998</v>
      </c>
    </row>
    <row r="30" spans="1:13" ht="38.25" customHeight="1" x14ac:dyDescent="0.3">
      <c r="A30" s="39" t="s">
        <v>119</v>
      </c>
      <c r="B30" s="50">
        <v>604</v>
      </c>
      <c r="C30" s="51">
        <v>43551</v>
      </c>
      <c r="D30" s="41" t="s">
        <v>118</v>
      </c>
      <c r="E30" s="51">
        <v>43543</v>
      </c>
      <c r="F30" s="208" t="s">
        <v>131</v>
      </c>
      <c r="G30" s="43" t="s">
        <v>97</v>
      </c>
      <c r="H30" s="44" t="s">
        <v>143</v>
      </c>
      <c r="I30" s="45" t="s">
        <v>121</v>
      </c>
      <c r="J30" s="46">
        <v>8</v>
      </c>
      <c r="K30" s="88">
        <v>90.94</v>
      </c>
      <c r="L30" s="89">
        <v>14.55</v>
      </c>
      <c r="M30" s="91">
        <f t="shared" si="0"/>
        <v>843.92</v>
      </c>
    </row>
    <row r="31" spans="1:13" ht="38.25" customHeight="1" x14ac:dyDescent="0.3">
      <c r="A31" s="39" t="s">
        <v>119</v>
      </c>
      <c r="B31" s="50">
        <v>604</v>
      </c>
      <c r="C31" s="51">
        <v>43551</v>
      </c>
      <c r="D31" s="41" t="s">
        <v>118</v>
      </c>
      <c r="E31" s="51">
        <v>43543</v>
      </c>
      <c r="F31" s="208" t="s">
        <v>157</v>
      </c>
      <c r="G31" s="43" t="s">
        <v>97</v>
      </c>
      <c r="H31" s="44" t="s">
        <v>144</v>
      </c>
      <c r="I31" s="45" t="s">
        <v>121</v>
      </c>
      <c r="J31" s="46">
        <v>8</v>
      </c>
      <c r="K31" s="88">
        <v>88.1</v>
      </c>
      <c r="L31" s="89">
        <v>14.1</v>
      </c>
      <c r="M31" s="91">
        <f t="shared" si="0"/>
        <v>817.59999999999991</v>
      </c>
    </row>
    <row r="32" spans="1:13" ht="38.25" customHeight="1" x14ac:dyDescent="0.3">
      <c r="A32" s="39" t="s">
        <v>119</v>
      </c>
      <c r="B32" s="50">
        <v>604</v>
      </c>
      <c r="C32" s="51">
        <v>43551</v>
      </c>
      <c r="D32" s="41" t="s">
        <v>118</v>
      </c>
      <c r="E32" s="51">
        <v>43543</v>
      </c>
      <c r="F32" s="208" t="s">
        <v>158</v>
      </c>
      <c r="G32" s="43" t="s">
        <v>97</v>
      </c>
      <c r="H32" s="44" t="s">
        <v>145</v>
      </c>
      <c r="I32" s="45" t="s">
        <v>139</v>
      </c>
      <c r="J32" s="46">
        <v>4</v>
      </c>
      <c r="K32" s="88">
        <v>131.9</v>
      </c>
      <c r="L32" s="89">
        <v>21.1</v>
      </c>
      <c r="M32" s="91">
        <f t="shared" si="0"/>
        <v>612</v>
      </c>
    </row>
    <row r="33" spans="1:15" ht="38.25" customHeight="1" x14ac:dyDescent="0.3">
      <c r="A33" s="39" t="s">
        <v>119</v>
      </c>
      <c r="B33" s="50">
        <v>604</v>
      </c>
      <c r="C33" s="51">
        <v>43551</v>
      </c>
      <c r="D33" s="41" t="s">
        <v>118</v>
      </c>
      <c r="E33" s="51">
        <v>43543</v>
      </c>
      <c r="F33" s="208" t="s">
        <v>159</v>
      </c>
      <c r="G33" s="43" t="s">
        <v>97</v>
      </c>
      <c r="H33" s="44" t="s">
        <v>146</v>
      </c>
      <c r="I33" s="45" t="s">
        <v>134</v>
      </c>
      <c r="J33" s="46">
        <v>3</v>
      </c>
      <c r="K33" s="88">
        <v>360</v>
      </c>
      <c r="L33" s="89">
        <v>57.6</v>
      </c>
      <c r="M33" s="91">
        <f t="shared" si="0"/>
        <v>1252.8000000000002</v>
      </c>
    </row>
    <row r="34" spans="1:15" ht="38.25" customHeight="1" x14ac:dyDescent="0.3">
      <c r="A34" s="39" t="s">
        <v>119</v>
      </c>
      <c r="B34" s="50">
        <v>604</v>
      </c>
      <c r="C34" s="51">
        <v>43551</v>
      </c>
      <c r="D34" s="41" t="s">
        <v>118</v>
      </c>
      <c r="E34" s="51">
        <v>43543</v>
      </c>
      <c r="F34" s="208" t="s">
        <v>160</v>
      </c>
      <c r="G34" s="43" t="s">
        <v>97</v>
      </c>
      <c r="H34" s="44" t="s">
        <v>147</v>
      </c>
      <c r="I34" s="45" t="s">
        <v>148</v>
      </c>
      <c r="J34" s="46">
        <v>1</v>
      </c>
      <c r="K34" s="88">
        <v>299.10000000000002</v>
      </c>
      <c r="L34" s="89">
        <v>47.86</v>
      </c>
      <c r="M34" s="91">
        <f t="shared" si="0"/>
        <v>346.96000000000004</v>
      </c>
    </row>
    <row r="35" spans="1:15" ht="38.25" customHeight="1" x14ac:dyDescent="0.3">
      <c r="A35" s="39" t="s">
        <v>119</v>
      </c>
      <c r="B35" s="50">
        <v>604</v>
      </c>
      <c r="C35" s="51">
        <v>43551</v>
      </c>
      <c r="D35" s="41" t="s">
        <v>118</v>
      </c>
      <c r="E35" s="51">
        <v>43543</v>
      </c>
      <c r="F35" s="208" t="s">
        <v>161</v>
      </c>
      <c r="G35" s="43" t="s">
        <v>97</v>
      </c>
      <c r="H35" s="44" t="s">
        <v>149</v>
      </c>
      <c r="I35" s="45" t="s">
        <v>121</v>
      </c>
      <c r="J35" s="46">
        <v>8</v>
      </c>
      <c r="K35" s="88">
        <v>28.69</v>
      </c>
      <c r="L35" s="89">
        <v>4.59</v>
      </c>
      <c r="M35" s="91">
        <f t="shared" si="0"/>
        <v>266.24</v>
      </c>
    </row>
    <row r="36" spans="1:15" ht="38.25" customHeight="1" x14ac:dyDescent="0.3">
      <c r="A36" s="39" t="s">
        <v>119</v>
      </c>
      <c r="B36" s="50">
        <v>604</v>
      </c>
      <c r="C36" s="51">
        <v>43551</v>
      </c>
      <c r="D36" s="41" t="s">
        <v>118</v>
      </c>
      <c r="E36" s="51">
        <v>43543</v>
      </c>
      <c r="F36" s="208" t="s">
        <v>162</v>
      </c>
      <c r="G36" s="43" t="s">
        <v>97</v>
      </c>
      <c r="H36" s="44" t="s">
        <v>150</v>
      </c>
      <c r="I36" s="45" t="s">
        <v>121</v>
      </c>
      <c r="J36" s="46">
        <v>1</v>
      </c>
      <c r="K36" s="88">
        <v>183.38</v>
      </c>
      <c r="L36" s="89">
        <v>29.34</v>
      </c>
      <c r="M36" s="91">
        <f t="shared" si="0"/>
        <v>212.72</v>
      </c>
    </row>
    <row r="37" spans="1:15" ht="38.25" customHeight="1" x14ac:dyDescent="0.3">
      <c r="A37" s="39" t="s">
        <v>119</v>
      </c>
      <c r="B37" s="50">
        <v>604</v>
      </c>
      <c r="C37" s="51">
        <v>43551</v>
      </c>
      <c r="D37" s="41" t="s">
        <v>118</v>
      </c>
      <c r="E37" s="51">
        <v>43543</v>
      </c>
      <c r="F37" s="208" t="s">
        <v>163</v>
      </c>
      <c r="G37" s="43" t="s">
        <v>97</v>
      </c>
      <c r="H37" s="44" t="s">
        <v>152</v>
      </c>
      <c r="I37" s="45" t="s">
        <v>148</v>
      </c>
      <c r="J37" s="46">
        <v>0.5</v>
      </c>
      <c r="K37" s="88">
        <v>437.72</v>
      </c>
      <c r="L37" s="89">
        <v>70.040000000000006</v>
      </c>
      <c r="M37" s="91">
        <f t="shared" si="0"/>
        <v>253.88000000000002</v>
      </c>
    </row>
    <row r="38" spans="1:15" ht="38.25" customHeight="1" x14ac:dyDescent="0.3">
      <c r="A38" s="39" t="s">
        <v>119</v>
      </c>
      <c r="B38" s="50">
        <v>604</v>
      </c>
      <c r="C38" s="51">
        <v>43551</v>
      </c>
      <c r="D38" s="41" t="s">
        <v>118</v>
      </c>
      <c r="E38" s="51">
        <v>43543</v>
      </c>
      <c r="F38" s="208" t="s">
        <v>164</v>
      </c>
      <c r="G38" s="43" t="s">
        <v>97</v>
      </c>
      <c r="H38" s="44" t="s">
        <v>151</v>
      </c>
      <c r="I38" s="45" t="s">
        <v>148</v>
      </c>
      <c r="J38" s="46">
        <v>0.5</v>
      </c>
      <c r="K38" s="88">
        <v>528.9</v>
      </c>
      <c r="L38" s="89">
        <v>84.62</v>
      </c>
      <c r="M38" s="91">
        <f t="shared" si="0"/>
        <v>306.76</v>
      </c>
    </row>
    <row r="39" spans="1:15" ht="38.25" customHeight="1" x14ac:dyDescent="0.3">
      <c r="A39" s="39" t="s">
        <v>119</v>
      </c>
      <c r="B39" s="50">
        <v>604</v>
      </c>
      <c r="C39" s="51">
        <v>43551</v>
      </c>
      <c r="D39" s="41" t="s">
        <v>118</v>
      </c>
      <c r="E39" s="51">
        <v>43543</v>
      </c>
      <c r="F39" s="208" t="s">
        <v>165</v>
      </c>
      <c r="G39" s="43" t="s">
        <v>97</v>
      </c>
      <c r="H39" s="44" t="s">
        <v>153</v>
      </c>
      <c r="I39" s="45" t="s">
        <v>121</v>
      </c>
      <c r="J39" s="46">
        <v>8</v>
      </c>
      <c r="K39" s="88">
        <v>11.74</v>
      </c>
      <c r="L39" s="89">
        <v>1.88</v>
      </c>
      <c r="M39" s="91">
        <f t="shared" si="0"/>
        <v>108.96000000000001</v>
      </c>
    </row>
    <row r="40" spans="1:15" ht="38.25" customHeight="1" x14ac:dyDescent="0.3">
      <c r="A40" s="39" t="s">
        <v>119</v>
      </c>
      <c r="B40" s="50">
        <v>604</v>
      </c>
      <c r="C40" s="51">
        <v>43551</v>
      </c>
      <c r="D40" s="41" t="s">
        <v>118</v>
      </c>
      <c r="E40" s="51">
        <v>43543</v>
      </c>
      <c r="F40" s="208" t="s">
        <v>166</v>
      </c>
      <c r="G40" s="43" t="s">
        <v>97</v>
      </c>
      <c r="H40" s="44" t="s">
        <v>154</v>
      </c>
      <c r="I40" s="45" t="s">
        <v>121</v>
      </c>
      <c r="J40" s="46">
        <v>56</v>
      </c>
      <c r="K40" s="88">
        <v>1.56</v>
      </c>
      <c r="L40" s="89">
        <v>0.25</v>
      </c>
      <c r="M40" s="91">
        <f t="shared" si="0"/>
        <v>101.36</v>
      </c>
    </row>
    <row r="41" spans="1:15" ht="38.25" customHeight="1" x14ac:dyDescent="0.3">
      <c r="A41" s="39" t="s">
        <v>119</v>
      </c>
      <c r="B41" s="50">
        <v>604</v>
      </c>
      <c r="C41" s="51">
        <v>43551</v>
      </c>
      <c r="D41" s="41" t="s">
        <v>118</v>
      </c>
      <c r="E41" s="51">
        <v>43543</v>
      </c>
      <c r="F41" s="208" t="s">
        <v>167</v>
      </c>
      <c r="G41" s="43" t="s">
        <v>97</v>
      </c>
      <c r="H41" s="44" t="s">
        <v>155</v>
      </c>
      <c r="I41" s="45" t="s">
        <v>121</v>
      </c>
      <c r="J41" s="46">
        <v>4</v>
      </c>
      <c r="K41" s="88">
        <v>10.27</v>
      </c>
      <c r="L41" s="89">
        <v>1.64</v>
      </c>
      <c r="M41" s="91">
        <f t="shared" si="0"/>
        <v>47.64</v>
      </c>
    </row>
    <row r="42" spans="1:15" ht="36" customHeight="1" x14ac:dyDescent="0.3">
      <c r="A42" s="39" t="s">
        <v>119</v>
      </c>
      <c r="B42" s="50">
        <v>604</v>
      </c>
      <c r="C42" s="51">
        <v>43551</v>
      </c>
      <c r="D42" s="41" t="s">
        <v>118</v>
      </c>
      <c r="E42" s="51">
        <v>43543</v>
      </c>
      <c r="F42" s="208" t="s">
        <v>168</v>
      </c>
      <c r="G42" s="43" t="s">
        <v>97</v>
      </c>
      <c r="H42" s="44" t="s">
        <v>156</v>
      </c>
      <c r="I42" s="45" t="s">
        <v>121</v>
      </c>
      <c r="J42" s="46">
        <v>100</v>
      </c>
      <c r="K42" s="88">
        <v>0.72</v>
      </c>
      <c r="L42" s="89">
        <v>0.12</v>
      </c>
      <c r="M42" s="91">
        <f t="shared" si="0"/>
        <v>84</v>
      </c>
      <c r="O42" s="56"/>
    </row>
    <row r="43" spans="1:15" ht="36" customHeight="1" thickBot="1" x14ac:dyDescent="0.35">
      <c r="A43" s="195" t="s">
        <v>524</v>
      </c>
      <c r="B43" s="196">
        <v>1184</v>
      </c>
      <c r="C43" s="197">
        <v>43565</v>
      </c>
      <c r="D43" s="198" t="s">
        <v>525</v>
      </c>
      <c r="E43" s="197"/>
      <c r="F43" s="225" t="s">
        <v>168</v>
      </c>
      <c r="G43" s="201" t="s">
        <v>97</v>
      </c>
      <c r="H43" s="202"/>
      <c r="I43" s="203"/>
      <c r="J43" s="204"/>
      <c r="K43" s="205"/>
      <c r="L43" s="206"/>
      <c r="M43" s="175">
        <v>18142.400000000001</v>
      </c>
      <c r="O43" s="56"/>
    </row>
    <row r="44" spans="1:15" ht="17.25" thickBot="1" x14ac:dyDescent="0.35">
      <c r="M44" s="255">
        <f>SUM(M12:M43)</f>
        <v>189072.06</v>
      </c>
    </row>
    <row r="45" spans="1:15" x14ac:dyDescent="0.3">
      <c r="A45" s="28" t="s">
        <v>67</v>
      </c>
      <c r="B45" s="25"/>
      <c r="M45" s="57"/>
    </row>
    <row r="46" spans="1:15" x14ac:dyDescent="0.3">
      <c r="A46" s="28"/>
      <c r="B46" s="25"/>
      <c r="M46" s="57"/>
    </row>
    <row r="48" spans="1:15" x14ac:dyDescent="0.3">
      <c r="A48" s="472" t="s">
        <v>85</v>
      </c>
      <c r="B48" s="472"/>
      <c r="D48" s="472" t="s">
        <v>203</v>
      </c>
      <c r="E48" s="472"/>
      <c r="F48" s="24"/>
      <c r="H48" s="54" t="s">
        <v>106</v>
      </c>
      <c r="J48" s="472" t="s">
        <v>86</v>
      </c>
      <c r="K48" s="472"/>
      <c r="L48" s="472"/>
    </row>
    <row r="49" spans="1:13" x14ac:dyDescent="0.3">
      <c r="A49" s="467" t="s">
        <v>0</v>
      </c>
      <c r="B49" s="467"/>
      <c r="C49" s="49"/>
      <c r="D49" s="467" t="s">
        <v>1</v>
      </c>
      <c r="E49" s="467"/>
      <c r="F49" s="49"/>
      <c r="G49" s="49"/>
      <c r="H49" s="37" t="s">
        <v>2</v>
      </c>
      <c r="I49" s="49"/>
      <c r="J49" s="467" t="s">
        <v>76</v>
      </c>
      <c r="K49" s="467"/>
      <c r="L49" s="467"/>
      <c r="M49" s="49"/>
    </row>
    <row r="51" spans="1:13" s="25" customFormat="1" ht="15" customHeight="1" x14ac:dyDescent="0.25">
      <c r="A51" s="468" t="s">
        <v>25</v>
      </c>
      <c r="B51" s="468"/>
      <c r="C51" s="468"/>
      <c r="D51" s="468"/>
      <c r="E51" s="468"/>
      <c r="F51" s="468"/>
      <c r="G51" s="468"/>
      <c r="H51" s="468"/>
      <c r="I51" s="468"/>
      <c r="J51" s="468"/>
      <c r="K51" s="468"/>
      <c r="L51" s="468"/>
      <c r="M51" s="468"/>
    </row>
  </sheetData>
  <mergeCells count="16">
    <mergeCell ref="A1:M1"/>
    <mergeCell ref="A5:C5"/>
    <mergeCell ref="A7:C8"/>
    <mergeCell ref="G7:H7"/>
    <mergeCell ref="L7:M7"/>
    <mergeCell ref="G8:H8"/>
    <mergeCell ref="A49:B49"/>
    <mergeCell ref="D49:E49"/>
    <mergeCell ref="J49:L49"/>
    <mergeCell ref="A51:M51"/>
    <mergeCell ref="A9:B9"/>
    <mergeCell ref="C9:G9"/>
    <mergeCell ref="I9:M9"/>
    <mergeCell ref="A48:B48"/>
    <mergeCell ref="D48:E48"/>
    <mergeCell ref="J48:L4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fitToHeight="0" orientation="landscape" r:id="rId2"/>
  <rowBreaks count="3" manualBreakCount="3">
    <brk id="20" max="13" man="1"/>
    <brk id="30" max="13" man="1"/>
    <brk id="40" max="13" man="1"/>
  </rowBreak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6.85546875" style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18.75" x14ac:dyDescent="0.3">
      <c r="A3" s="28" t="s">
        <v>28</v>
      </c>
      <c r="B3" s="28" t="s">
        <v>87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18.75" x14ac:dyDescent="0.3">
      <c r="A4" s="28"/>
      <c r="B4" s="28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7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529</v>
      </c>
      <c r="D9" s="470"/>
      <c r="E9" s="470"/>
      <c r="F9" s="470"/>
      <c r="G9" s="470"/>
      <c r="H9" s="11" t="s">
        <v>47</v>
      </c>
      <c r="I9" s="471" t="s">
        <v>530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x14ac:dyDescent="0.3">
      <c r="A11" s="85" t="s">
        <v>48</v>
      </c>
      <c r="B11" s="85" t="s">
        <v>49</v>
      </c>
      <c r="C11" s="301" t="s">
        <v>50</v>
      </c>
      <c r="D11" s="302" t="s">
        <v>51</v>
      </c>
      <c r="E11" s="303" t="s">
        <v>52</v>
      </c>
      <c r="F11" s="303" t="s">
        <v>53</v>
      </c>
      <c r="G11" s="301" t="s">
        <v>54</v>
      </c>
      <c r="H11" s="301" t="s">
        <v>55</v>
      </c>
      <c r="I11" s="301" t="s">
        <v>56</v>
      </c>
      <c r="J11" s="304" t="s">
        <v>70</v>
      </c>
      <c r="K11" s="301" t="s">
        <v>57</v>
      </c>
      <c r="L11" s="301" t="s">
        <v>58</v>
      </c>
      <c r="M11" s="305" t="s">
        <v>59</v>
      </c>
    </row>
    <row r="12" spans="1:13" ht="37.5" customHeight="1" x14ac:dyDescent="0.3">
      <c r="A12" s="220" t="s">
        <v>944</v>
      </c>
      <c r="B12" s="67">
        <v>2051</v>
      </c>
      <c r="C12" s="51">
        <v>43662</v>
      </c>
      <c r="D12" s="41" t="s">
        <v>943</v>
      </c>
      <c r="E12" s="51">
        <v>43655</v>
      </c>
      <c r="F12" s="211" t="s">
        <v>90</v>
      </c>
      <c r="G12" s="110" t="s">
        <v>84</v>
      </c>
      <c r="H12" s="111" t="s">
        <v>945</v>
      </c>
      <c r="I12" s="283" t="s">
        <v>121</v>
      </c>
      <c r="J12" s="284">
        <v>4</v>
      </c>
      <c r="K12" s="285">
        <v>310.33999999999997</v>
      </c>
      <c r="L12" s="89">
        <f t="shared" ref="L12:L19" si="0">J12*(K12*0.16)</f>
        <v>198.61759999999998</v>
      </c>
      <c r="M12" s="91">
        <f t="shared" ref="M12:M19" si="1">(J12*K12)+L12</f>
        <v>1439.9775999999999</v>
      </c>
    </row>
    <row r="13" spans="1:13" ht="37.5" customHeight="1" x14ac:dyDescent="0.3">
      <c r="A13" s="220" t="s">
        <v>944</v>
      </c>
      <c r="B13" s="67">
        <v>2051</v>
      </c>
      <c r="C13" s="51">
        <v>43662</v>
      </c>
      <c r="D13" s="41" t="s">
        <v>943</v>
      </c>
      <c r="E13" s="51">
        <v>43655</v>
      </c>
      <c r="F13" s="211" t="s">
        <v>90</v>
      </c>
      <c r="G13" s="110" t="s">
        <v>84</v>
      </c>
      <c r="H13" s="111" t="s">
        <v>946</v>
      </c>
      <c r="I13" s="283" t="s">
        <v>121</v>
      </c>
      <c r="J13" s="284">
        <v>4</v>
      </c>
      <c r="K13" s="285">
        <v>103.44</v>
      </c>
      <c r="L13" s="89">
        <f t="shared" si="0"/>
        <v>66.201599999999999</v>
      </c>
      <c r="M13" s="91">
        <f t="shared" si="1"/>
        <v>479.96159999999998</v>
      </c>
    </row>
    <row r="14" spans="1:13" ht="37.5" customHeight="1" x14ac:dyDescent="0.3">
      <c r="A14" s="220" t="s">
        <v>944</v>
      </c>
      <c r="B14" s="67">
        <v>2051</v>
      </c>
      <c r="C14" s="51">
        <v>43662</v>
      </c>
      <c r="D14" s="41" t="s">
        <v>943</v>
      </c>
      <c r="E14" s="51">
        <v>43655</v>
      </c>
      <c r="F14" s="211" t="s">
        <v>90</v>
      </c>
      <c r="G14" s="110" t="s">
        <v>84</v>
      </c>
      <c r="H14" s="111" t="s">
        <v>947</v>
      </c>
      <c r="I14" s="283" t="s">
        <v>121</v>
      </c>
      <c r="J14" s="284">
        <v>2</v>
      </c>
      <c r="K14" s="285">
        <v>137.93</v>
      </c>
      <c r="L14" s="89">
        <f t="shared" si="0"/>
        <v>44.137600000000006</v>
      </c>
      <c r="M14" s="91">
        <f t="shared" si="1"/>
        <v>319.99760000000003</v>
      </c>
    </row>
    <row r="15" spans="1:13" ht="37.5" customHeight="1" x14ac:dyDescent="0.3">
      <c r="A15" s="220" t="s">
        <v>944</v>
      </c>
      <c r="B15" s="67">
        <v>2051</v>
      </c>
      <c r="C15" s="51">
        <v>43662</v>
      </c>
      <c r="D15" s="41" t="s">
        <v>943</v>
      </c>
      <c r="E15" s="51">
        <v>43655</v>
      </c>
      <c r="F15" s="211" t="s">
        <v>90</v>
      </c>
      <c r="G15" s="110" t="s">
        <v>84</v>
      </c>
      <c r="H15" s="111" t="s">
        <v>948</v>
      </c>
      <c r="I15" s="283" t="s">
        <v>121</v>
      </c>
      <c r="J15" s="284">
        <v>4</v>
      </c>
      <c r="K15" s="285">
        <v>56.03</v>
      </c>
      <c r="L15" s="89">
        <f t="shared" si="0"/>
        <v>35.859200000000001</v>
      </c>
      <c r="M15" s="91">
        <f t="shared" si="1"/>
        <v>259.97919999999999</v>
      </c>
    </row>
    <row r="16" spans="1:13" ht="37.5" customHeight="1" x14ac:dyDescent="0.3">
      <c r="A16" s="220" t="s">
        <v>944</v>
      </c>
      <c r="B16" s="67">
        <v>2051</v>
      </c>
      <c r="C16" s="51">
        <v>43662</v>
      </c>
      <c r="D16" s="41" t="s">
        <v>943</v>
      </c>
      <c r="E16" s="51">
        <v>43655</v>
      </c>
      <c r="F16" s="211" t="s">
        <v>90</v>
      </c>
      <c r="G16" s="110" t="s">
        <v>84</v>
      </c>
      <c r="H16" s="111" t="s">
        <v>949</v>
      </c>
      <c r="I16" s="283" t="s">
        <v>121</v>
      </c>
      <c r="J16" s="284">
        <v>4</v>
      </c>
      <c r="K16" s="285">
        <v>38.79</v>
      </c>
      <c r="L16" s="89">
        <f t="shared" si="0"/>
        <v>24.825600000000001</v>
      </c>
      <c r="M16" s="91">
        <f t="shared" si="1"/>
        <v>179.98560000000001</v>
      </c>
    </row>
    <row r="17" spans="1:13" ht="37.5" customHeight="1" x14ac:dyDescent="0.3">
      <c r="A17" s="220" t="s">
        <v>944</v>
      </c>
      <c r="B17" s="67">
        <v>2051</v>
      </c>
      <c r="C17" s="51">
        <v>43662</v>
      </c>
      <c r="D17" s="41" t="s">
        <v>943</v>
      </c>
      <c r="E17" s="51">
        <v>43655</v>
      </c>
      <c r="F17" s="211" t="s">
        <v>90</v>
      </c>
      <c r="G17" s="110" t="s">
        <v>84</v>
      </c>
      <c r="H17" s="111" t="s">
        <v>950</v>
      </c>
      <c r="I17" s="283" t="s">
        <v>121</v>
      </c>
      <c r="J17" s="284">
        <v>4</v>
      </c>
      <c r="K17" s="285">
        <v>38.79</v>
      </c>
      <c r="L17" s="89">
        <f t="shared" si="0"/>
        <v>24.825600000000001</v>
      </c>
      <c r="M17" s="91">
        <f t="shared" si="1"/>
        <v>179.98560000000001</v>
      </c>
    </row>
    <row r="18" spans="1:13" ht="37.5" customHeight="1" x14ac:dyDescent="0.3">
      <c r="A18" s="220" t="s">
        <v>944</v>
      </c>
      <c r="B18" s="67">
        <v>2051</v>
      </c>
      <c r="C18" s="51">
        <v>43662</v>
      </c>
      <c r="D18" s="41" t="s">
        <v>943</v>
      </c>
      <c r="E18" s="51">
        <v>43655</v>
      </c>
      <c r="F18" s="211" t="s">
        <v>90</v>
      </c>
      <c r="G18" s="110" t="s">
        <v>84</v>
      </c>
      <c r="H18" s="111" t="s">
        <v>899</v>
      </c>
      <c r="I18" s="283" t="s">
        <v>148</v>
      </c>
      <c r="J18" s="284">
        <v>4</v>
      </c>
      <c r="K18" s="285">
        <v>27.59</v>
      </c>
      <c r="L18" s="89">
        <f t="shared" si="0"/>
        <v>17.657599999999999</v>
      </c>
      <c r="M18" s="91">
        <f t="shared" si="1"/>
        <v>128.01759999999999</v>
      </c>
    </row>
    <row r="19" spans="1:13" ht="37.5" customHeight="1" x14ac:dyDescent="0.3">
      <c r="A19" s="220" t="s">
        <v>944</v>
      </c>
      <c r="B19" s="67">
        <v>2051</v>
      </c>
      <c r="C19" s="51">
        <v>43662</v>
      </c>
      <c r="D19" s="41" t="s">
        <v>943</v>
      </c>
      <c r="E19" s="51">
        <v>43655</v>
      </c>
      <c r="F19" s="211" t="s">
        <v>90</v>
      </c>
      <c r="G19" s="110" t="s">
        <v>84</v>
      </c>
      <c r="H19" s="111" t="s">
        <v>220</v>
      </c>
      <c r="I19" s="283" t="s">
        <v>121</v>
      </c>
      <c r="J19" s="284">
        <v>1</v>
      </c>
      <c r="K19" s="285">
        <v>51.72</v>
      </c>
      <c r="L19" s="89">
        <f t="shared" si="0"/>
        <v>8.2751999999999999</v>
      </c>
      <c r="M19" s="91">
        <f t="shared" si="1"/>
        <v>59.995199999999997</v>
      </c>
    </row>
    <row r="20" spans="1:13" ht="18" customHeight="1" x14ac:dyDescent="0.3">
      <c r="A20" s="220"/>
      <c r="B20" s="67">
        <v>2145</v>
      </c>
      <c r="C20" s="51">
        <v>43658</v>
      </c>
      <c r="D20" s="41" t="s">
        <v>951</v>
      </c>
      <c r="E20" s="40"/>
      <c r="F20" s="211" t="s">
        <v>96</v>
      </c>
      <c r="G20" s="110" t="s">
        <v>95</v>
      </c>
      <c r="H20" s="111"/>
      <c r="I20" s="67"/>
      <c r="J20" s="109"/>
      <c r="K20" s="306"/>
      <c r="L20" s="89"/>
      <c r="M20" s="91">
        <v>1991</v>
      </c>
    </row>
    <row r="21" spans="1:13" ht="26.25" thickBot="1" x14ac:dyDescent="0.35">
      <c r="A21" s="221" t="s">
        <v>531</v>
      </c>
      <c r="B21" s="214">
        <v>1449</v>
      </c>
      <c r="C21" s="197">
        <v>43605</v>
      </c>
      <c r="D21" s="198" t="s">
        <v>532</v>
      </c>
      <c r="E21" s="199"/>
      <c r="F21" s="215" t="s">
        <v>369</v>
      </c>
      <c r="G21" s="216" t="s">
        <v>370</v>
      </c>
      <c r="H21" s="222"/>
      <c r="I21" s="214"/>
      <c r="J21" s="223"/>
      <c r="K21" s="307"/>
      <c r="L21" s="168"/>
      <c r="M21" s="175">
        <v>44471.99</v>
      </c>
    </row>
    <row r="22" spans="1:13" ht="18.75" customHeight="1" thickBot="1" x14ac:dyDescent="0.35">
      <c r="M22" s="234">
        <f>SUM(M12:M21)</f>
        <v>49510.89</v>
      </c>
    </row>
    <row r="23" spans="1:13" s="23" customFormat="1" ht="33.75" customHeight="1" x14ac:dyDescent="0.3">
      <c r="A23" s="28" t="s">
        <v>67</v>
      </c>
      <c r="B23" s="2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33.75" customHeight="1" x14ac:dyDescent="0.3">
      <c r="A24" s="472" t="s">
        <v>85</v>
      </c>
      <c r="B24" s="472"/>
      <c r="D24" s="472" t="s">
        <v>203</v>
      </c>
      <c r="E24" s="472"/>
      <c r="F24" s="24"/>
      <c r="H24" s="114" t="s">
        <v>106</v>
      </c>
      <c r="J24" s="472" t="s">
        <v>86</v>
      </c>
      <c r="K24" s="472"/>
      <c r="L24" s="472"/>
    </row>
    <row r="25" spans="1:13" ht="31.5" customHeight="1" x14ac:dyDescent="0.3">
      <c r="A25" s="467" t="s">
        <v>0</v>
      </c>
      <c r="B25" s="467"/>
      <c r="C25" s="49"/>
      <c r="D25" s="467" t="s">
        <v>1</v>
      </c>
      <c r="E25" s="467"/>
      <c r="F25" s="49"/>
      <c r="G25" s="49"/>
      <c r="H25" s="113" t="s">
        <v>2</v>
      </c>
      <c r="I25" s="49"/>
      <c r="J25" s="467" t="s">
        <v>76</v>
      </c>
      <c r="K25" s="467"/>
      <c r="L25" s="467"/>
      <c r="M25" s="49"/>
    </row>
    <row r="26" spans="1:13" ht="22.5" customHeight="1" x14ac:dyDescent="0.3"/>
    <row r="27" spans="1:13" ht="25.5" customHeight="1" x14ac:dyDescent="0.3">
      <c r="A27" s="468" t="s">
        <v>25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</row>
    <row r="28" spans="1:13" ht="27" customHeight="1" x14ac:dyDescent="0.3"/>
    <row r="30" spans="1:13" ht="48.75" customHeight="1" x14ac:dyDescent="0.3"/>
    <row r="31" spans="1:13" ht="22.5" customHeight="1" x14ac:dyDescent="0.3"/>
    <row r="37" spans="1:13" s="25" customFormat="1" ht="1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mergeCells count="16">
    <mergeCell ref="A25:B25"/>
    <mergeCell ref="D25:E25"/>
    <mergeCell ref="J25:L25"/>
    <mergeCell ref="A27:M27"/>
    <mergeCell ref="A9:B9"/>
    <mergeCell ref="C9:G9"/>
    <mergeCell ref="I9:M9"/>
    <mergeCell ref="A24:B24"/>
    <mergeCell ref="D24:E24"/>
    <mergeCell ref="J24:L24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.78740157480314965" right="0.39370078740157483" top="0.15748031496062992" bottom="0.15748031496062992" header="0.31496062992125984" footer="0.31496062992125984"/>
  <pageSetup paperSize="5" scale="79" fitToHeight="0" orientation="landscape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6.85546875" style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8.75" x14ac:dyDescent="0.3">
      <c r="A3" s="28" t="s">
        <v>28</v>
      </c>
      <c r="B3" s="28" t="s">
        <v>87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8.75" x14ac:dyDescent="0.3">
      <c r="A4" s="28"/>
      <c r="B4" s="28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363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70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103</v>
      </c>
      <c r="D9" s="470"/>
      <c r="E9" s="470"/>
      <c r="F9" s="470"/>
      <c r="G9" s="470"/>
      <c r="H9" s="11" t="s">
        <v>47</v>
      </c>
      <c r="I9" s="471" t="s">
        <v>104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37.5" customHeight="1" x14ac:dyDescent="0.3">
      <c r="A12" s="39" t="s">
        <v>174</v>
      </c>
      <c r="B12" s="50">
        <v>434</v>
      </c>
      <c r="C12" s="51">
        <v>43518</v>
      </c>
      <c r="D12" s="41"/>
      <c r="E12" s="40"/>
      <c r="F12" s="208" t="s">
        <v>89</v>
      </c>
      <c r="G12" s="43" t="s">
        <v>88</v>
      </c>
      <c r="H12" s="44" t="s">
        <v>99</v>
      </c>
      <c r="I12" s="45"/>
      <c r="J12" s="46"/>
      <c r="K12" s="47"/>
      <c r="L12" s="48"/>
      <c r="M12" s="91">
        <v>3000</v>
      </c>
    </row>
    <row r="13" spans="1:13" ht="34.5" customHeight="1" x14ac:dyDescent="0.3">
      <c r="A13" s="39" t="s">
        <v>175</v>
      </c>
      <c r="B13" s="50">
        <v>571</v>
      </c>
      <c r="C13" s="51">
        <v>43525</v>
      </c>
      <c r="D13" s="41"/>
      <c r="E13" s="40"/>
      <c r="F13" s="208" t="s">
        <v>89</v>
      </c>
      <c r="G13" s="43" t="s">
        <v>88</v>
      </c>
      <c r="H13" s="44" t="s">
        <v>99</v>
      </c>
      <c r="I13" s="45"/>
      <c r="J13" s="46"/>
      <c r="K13" s="47"/>
      <c r="L13" s="48"/>
      <c r="M13" s="91">
        <v>3420</v>
      </c>
    </row>
    <row r="14" spans="1:13" s="23" customFormat="1" ht="33.75" customHeight="1" x14ac:dyDescent="0.2">
      <c r="A14" s="39" t="s">
        <v>176</v>
      </c>
      <c r="B14" s="50">
        <v>576</v>
      </c>
      <c r="C14" s="51">
        <v>43532</v>
      </c>
      <c r="D14" s="41"/>
      <c r="E14" s="40"/>
      <c r="F14" s="208" t="s">
        <v>89</v>
      </c>
      <c r="G14" s="43" t="s">
        <v>88</v>
      </c>
      <c r="H14" s="44" t="s">
        <v>99</v>
      </c>
      <c r="I14" s="45"/>
      <c r="J14" s="46"/>
      <c r="K14" s="47"/>
      <c r="L14" s="48"/>
      <c r="M14" s="91">
        <v>5400</v>
      </c>
    </row>
    <row r="15" spans="1:13" ht="32.25" customHeight="1" x14ac:dyDescent="0.3">
      <c r="A15" s="39" t="s">
        <v>177</v>
      </c>
      <c r="B15" s="50">
        <v>582</v>
      </c>
      <c r="C15" s="51">
        <v>43539</v>
      </c>
      <c r="D15" s="41"/>
      <c r="E15" s="40"/>
      <c r="F15" s="208" t="s">
        <v>89</v>
      </c>
      <c r="G15" s="43" t="s">
        <v>88</v>
      </c>
      <c r="H15" s="44" t="s">
        <v>99</v>
      </c>
      <c r="I15" s="45"/>
      <c r="J15" s="46"/>
      <c r="K15" s="47"/>
      <c r="L15" s="48"/>
      <c r="M15" s="91">
        <v>6200</v>
      </c>
    </row>
    <row r="16" spans="1:13" ht="33.75" customHeight="1" x14ac:dyDescent="0.3">
      <c r="A16" s="39" t="s">
        <v>178</v>
      </c>
      <c r="B16" s="50">
        <v>596</v>
      </c>
      <c r="C16" s="51">
        <v>43546</v>
      </c>
      <c r="D16" s="41"/>
      <c r="E16" s="40"/>
      <c r="F16" s="208" t="s">
        <v>89</v>
      </c>
      <c r="G16" s="43" t="s">
        <v>88</v>
      </c>
      <c r="H16" s="44" t="s">
        <v>99</v>
      </c>
      <c r="I16" s="45"/>
      <c r="J16" s="46"/>
      <c r="K16" s="47"/>
      <c r="L16" s="48"/>
      <c r="M16" s="91">
        <v>6400</v>
      </c>
    </row>
    <row r="17" spans="1:13" ht="31.5" customHeight="1" x14ac:dyDescent="0.3">
      <c r="A17" s="39" t="s">
        <v>179</v>
      </c>
      <c r="B17" s="50">
        <v>601</v>
      </c>
      <c r="C17" s="51">
        <v>43553</v>
      </c>
      <c r="D17" s="41"/>
      <c r="E17" s="40"/>
      <c r="F17" s="208" t="s">
        <v>89</v>
      </c>
      <c r="G17" s="43" t="s">
        <v>88</v>
      </c>
      <c r="H17" s="44" t="s">
        <v>99</v>
      </c>
      <c r="I17" s="45"/>
      <c r="J17" s="46"/>
      <c r="K17" s="47"/>
      <c r="L17" s="48"/>
      <c r="M17" s="91">
        <v>6200</v>
      </c>
    </row>
    <row r="18" spans="1:13" ht="31.5" customHeight="1" x14ac:dyDescent="0.3">
      <c r="A18" s="39" t="s">
        <v>533</v>
      </c>
      <c r="B18" s="50">
        <v>1224</v>
      </c>
      <c r="C18" s="51">
        <v>43560</v>
      </c>
      <c r="D18" s="41"/>
      <c r="E18" s="40"/>
      <c r="F18" s="208" t="s">
        <v>89</v>
      </c>
      <c r="G18" s="43" t="s">
        <v>88</v>
      </c>
      <c r="H18" s="44" t="s">
        <v>99</v>
      </c>
      <c r="I18" s="45"/>
      <c r="J18" s="46"/>
      <c r="K18" s="47"/>
      <c r="L18" s="48"/>
      <c r="M18" s="91">
        <v>6800</v>
      </c>
    </row>
    <row r="19" spans="1:13" ht="31.5" customHeight="1" x14ac:dyDescent="0.3">
      <c r="A19" s="39" t="s">
        <v>534</v>
      </c>
      <c r="B19" s="50">
        <v>1228</v>
      </c>
      <c r="C19" s="51">
        <v>43568</v>
      </c>
      <c r="D19" s="41"/>
      <c r="E19" s="40"/>
      <c r="F19" s="208" t="s">
        <v>89</v>
      </c>
      <c r="G19" s="43" t="s">
        <v>88</v>
      </c>
      <c r="H19" s="44" t="s">
        <v>99</v>
      </c>
      <c r="I19" s="45"/>
      <c r="J19" s="46"/>
      <c r="K19" s="47"/>
      <c r="L19" s="48"/>
      <c r="M19" s="91">
        <v>6420</v>
      </c>
    </row>
    <row r="20" spans="1:13" ht="31.5" customHeight="1" x14ac:dyDescent="0.3">
      <c r="A20" s="39" t="s">
        <v>535</v>
      </c>
      <c r="B20" s="50">
        <v>1232</v>
      </c>
      <c r="C20" s="51">
        <v>43580</v>
      </c>
      <c r="D20" s="41"/>
      <c r="E20" s="40"/>
      <c r="F20" s="208" t="s">
        <v>89</v>
      </c>
      <c r="G20" s="43" t="s">
        <v>88</v>
      </c>
      <c r="H20" s="44" t="s">
        <v>99</v>
      </c>
      <c r="I20" s="45"/>
      <c r="J20" s="46"/>
      <c r="K20" s="47"/>
      <c r="L20" s="48"/>
      <c r="M20" s="91">
        <v>6420</v>
      </c>
    </row>
    <row r="21" spans="1:13" ht="31.5" customHeight="1" x14ac:dyDescent="0.3">
      <c r="A21" s="39" t="s">
        <v>536</v>
      </c>
      <c r="B21" s="50">
        <v>1426</v>
      </c>
      <c r="C21" s="51">
        <v>43572</v>
      </c>
      <c r="D21" s="41"/>
      <c r="E21" s="40"/>
      <c r="F21" s="208" t="s">
        <v>89</v>
      </c>
      <c r="G21" s="43" t="s">
        <v>88</v>
      </c>
      <c r="H21" s="44" t="s">
        <v>99</v>
      </c>
      <c r="I21" s="45"/>
      <c r="J21" s="46"/>
      <c r="K21" s="47"/>
      <c r="L21" s="48"/>
      <c r="M21" s="91">
        <v>6420</v>
      </c>
    </row>
    <row r="22" spans="1:13" ht="31.5" customHeight="1" x14ac:dyDescent="0.3">
      <c r="A22" s="39" t="s">
        <v>537</v>
      </c>
      <c r="B22" s="50">
        <v>1460</v>
      </c>
      <c r="C22" s="51">
        <v>43589</v>
      </c>
      <c r="D22" s="41"/>
      <c r="E22" s="40"/>
      <c r="F22" s="208" t="s">
        <v>89</v>
      </c>
      <c r="G22" s="43" t="s">
        <v>88</v>
      </c>
      <c r="H22" s="44" t="s">
        <v>99</v>
      </c>
      <c r="I22" s="45"/>
      <c r="J22" s="46"/>
      <c r="K22" s="47"/>
      <c r="L22" s="48"/>
      <c r="M22" s="91">
        <v>6420</v>
      </c>
    </row>
    <row r="23" spans="1:13" ht="31.5" customHeight="1" x14ac:dyDescent="0.3">
      <c r="A23" s="39" t="s">
        <v>538</v>
      </c>
      <c r="B23" s="50">
        <v>1466</v>
      </c>
      <c r="C23" s="51">
        <v>43594</v>
      </c>
      <c r="D23" s="41"/>
      <c r="E23" s="40"/>
      <c r="F23" s="208" t="s">
        <v>89</v>
      </c>
      <c r="G23" s="43" t="s">
        <v>88</v>
      </c>
      <c r="H23" s="44" t="s">
        <v>99</v>
      </c>
      <c r="I23" s="45"/>
      <c r="J23" s="46"/>
      <c r="K23" s="47"/>
      <c r="L23" s="48"/>
      <c r="M23" s="91">
        <v>6420</v>
      </c>
    </row>
    <row r="24" spans="1:13" ht="31.5" customHeight="1" x14ac:dyDescent="0.3">
      <c r="A24" s="39" t="s">
        <v>539</v>
      </c>
      <c r="B24" s="50">
        <v>1473</v>
      </c>
      <c r="C24" s="51">
        <v>43602</v>
      </c>
      <c r="D24" s="41"/>
      <c r="E24" s="40"/>
      <c r="F24" s="208" t="s">
        <v>89</v>
      </c>
      <c r="G24" s="43" t="s">
        <v>88</v>
      </c>
      <c r="H24" s="44" t="s">
        <v>99</v>
      </c>
      <c r="I24" s="45"/>
      <c r="J24" s="46"/>
      <c r="K24" s="47"/>
      <c r="L24" s="48"/>
      <c r="M24" s="91">
        <v>6420</v>
      </c>
    </row>
    <row r="25" spans="1:13" ht="31.5" customHeight="1" x14ac:dyDescent="0.3">
      <c r="A25" s="39" t="s">
        <v>540</v>
      </c>
      <c r="B25" s="50">
        <v>1481</v>
      </c>
      <c r="C25" s="51">
        <v>43608</v>
      </c>
      <c r="D25" s="41"/>
      <c r="E25" s="40"/>
      <c r="F25" s="208" t="s">
        <v>89</v>
      </c>
      <c r="G25" s="43" t="s">
        <v>88</v>
      </c>
      <c r="H25" s="44" t="s">
        <v>99</v>
      </c>
      <c r="I25" s="45"/>
      <c r="J25" s="46"/>
      <c r="K25" s="88"/>
      <c r="L25" s="89"/>
      <c r="M25" s="91">
        <v>7420</v>
      </c>
    </row>
    <row r="26" spans="1:13" ht="22.5" customHeight="1" x14ac:dyDescent="0.3">
      <c r="A26" s="39" t="s">
        <v>182</v>
      </c>
      <c r="B26" s="50">
        <v>568</v>
      </c>
      <c r="C26" s="51">
        <v>43540</v>
      </c>
      <c r="D26" s="41" t="s">
        <v>953</v>
      </c>
      <c r="E26" s="51">
        <v>43540</v>
      </c>
      <c r="F26" s="208" t="s">
        <v>90</v>
      </c>
      <c r="G26" s="43" t="s">
        <v>84</v>
      </c>
      <c r="H26" s="44" t="s">
        <v>180</v>
      </c>
      <c r="I26" s="45" t="s">
        <v>123</v>
      </c>
      <c r="J26" s="46">
        <v>10</v>
      </c>
      <c r="K26" s="88">
        <v>3103.44</v>
      </c>
      <c r="L26" s="89">
        <f>K26*1.16</f>
        <v>3599.9903999999997</v>
      </c>
      <c r="M26" s="91">
        <f>J26*L26</f>
        <v>35999.903999999995</v>
      </c>
    </row>
    <row r="27" spans="1:13" ht="25.5" customHeight="1" x14ac:dyDescent="0.3">
      <c r="A27" s="254">
        <v>6646726</v>
      </c>
      <c r="B27" s="50">
        <v>562</v>
      </c>
      <c r="C27" s="51">
        <v>43538</v>
      </c>
      <c r="D27" s="41" t="s">
        <v>952</v>
      </c>
      <c r="E27" s="51">
        <v>43537</v>
      </c>
      <c r="F27" s="208" t="s">
        <v>93</v>
      </c>
      <c r="G27" s="43" t="s">
        <v>84</v>
      </c>
      <c r="H27" s="44" t="s">
        <v>180</v>
      </c>
      <c r="I27" s="45" t="s">
        <v>123</v>
      </c>
      <c r="J27" s="46">
        <v>20</v>
      </c>
      <c r="K27" s="88">
        <v>3103.44</v>
      </c>
      <c r="L27" s="89">
        <f>K27*1.16</f>
        <v>3599.9903999999997</v>
      </c>
      <c r="M27" s="91">
        <f>J27*L27</f>
        <v>71999.80799999999</v>
      </c>
    </row>
    <row r="28" spans="1:13" ht="27" customHeight="1" x14ac:dyDescent="0.3">
      <c r="A28" s="254">
        <v>6646726</v>
      </c>
      <c r="B28" s="50">
        <v>562</v>
      </c>
      <c r="C28" s="51">
        <v>43538</v>
      </c>
      <c r="D28" s="41" t="s">
        <v>952</v>
      </c>
      <c r="E28" s="51">
        <v>43537</v>
      </c>
      <c r="F28" s="208" t="s">
        <v>93</v>
      </c>
      <c r="G28" s="43" t="s">
        <v>84</v>
      </c>
      <c r="H28" s="44" t="s">
        <v>181</v>
      </c>
      <c r="I28" s="45" t="s">
        <v>123</v>
      </c>
      <c r="J28" s="46">
        <v>5</v>
      </c>
      <c r="K28" s="88">
        <v>2353.44</v>
      </c>
      <c r="L28" s="89">
        <f>K28*1.16</f>
        <v>2729.9903999999997</v>
      </c>
      <c r="M28" s="91">
        <f>J28*L28</f>
        <v>13649.951999999997</v>
      </c>
    </row>
    <row r="29" spans="1:13" ht="27" customHeight="1" x14ac:dyDescent="0.3">
      <c r="A29" s="254">
        <v>93959</v>
      </c>
      <c r="B29" s="50">
        <v>1442</v>
      </c>
      <c r="C29" s="51">
        <v>43599</v>
      </c>
      <c r="D29" s="41" t="s">
        <v>541</v>
      </c>
      <c r="E29" s="51">
        <v>43593</v>
      </c>
      <c r="F29" s="208" t="s">
        <v>93</v>
      </c>
      <c r="G29" s="43" t="s">
        <v>84</v>
      </c>
      <c r="H29" s="44" t="s">
        <v>181</v>
      </c>
      <c r="I29" s="45" t="s">
        <v>123</v>
      </c>
      <c r="J29" s="46">
        <v>6</v>
      </c>
      <c r="K29" s="88">
        <v>2353.44</v>
      </c>
      <c r="L29" s="89">
        <v>376.55</v>
      </c>
      <c r="M29" s="91">
        <f t="shared" ref="M29:M34" si="0">J29*(K29+L29)</f>
        <v>16379.940000000002</v>
      </c>
    </row>
    <row r="30" spans="1:13" ht="27" customHeight="1" x14ac:dyDescent="0.3">
      <c r="A30" s="254">
        <v>93959</v>
      </c>
      <c r="B30" s="50">
        <v>1442</v>
      </c>
      <c r="C30" s="51">
        <v>43599</v>
      </c>
      <c r="D30" s="41" t="s">
        <v>541</v>
      </c>
      <c r="E30" s="51">
        <v>43593</v>
      </c>
      <c r="F30" s="208" t="s">
        <v>93</v>
      </c>
      <c r="G30" s="43" t="s">
        <v>84</v>
      </c>
      <c r="H30" s="44" t="s">
        <v>180</v>
      </c>
      <c r="I30" s="45" t="s">
        <v>123</v>
      </c>
      <c r="J30" s="46">
        <v>3</v>
      </c>
      <c r="K30" s="88">
        <v>3103.44</v>
      </c>
      <c r="L30" s="89">
        <v>496.55</v>
      </c>
      <c r="M30" s="91">
        <f t="shared" si="0"/>
        <v>10799.970000000001</v>
      </c>
    </row>
    <row r="31" spans="1:13" ht="27" customHeight="1" x14ac:dyDescent="0.3">
      <c r="A31" s="254">
        <v>93959</v>
      </c>
      <c r="B31" s="50">
        <v>1442</v>
      </c>
      <c r="C31" s="51">
        <v>43599</v>
      </c>
      <c r="D31" s="41" t="s">
        <v>541</v>
      </c>
      <c r="E31" s="51">
        <v>43593</v>
      </c>
      <c r="F31" s="208" t="s">
        <v>93</v>
      </c>
      <c r="G31" s="43" t="s">
        <v>84</v>
      </c>
      <c r="H31" s="44" t="s">
        <v>513</v>
      </c>
      <c r="I31" s="45" t="s">
        <v>121</v>
      </c>
      <c r="J31" s="46">
        <v>10</v>
      </c>
      <c r="K31" s="88">
        <v>109.48</v>
      </c>
      <c r="L31" s="89">
        <v>17.52</v>
      </c>
      <c r="M31" s="91">
        <f t="shared" si="0"/>
        <v>1270</v>
      </c>
    </row>
    <row r="32" spans="1:13" ht="27" customHeight="1" x14ac:dyDescent="0.3">
      <c r="A32" s="254">
        <v>93959</v>
      </c>
      <c r="B32" s="50">
        <v>1442</v>
      </c>
      <c r="C32" s="51">
        <v>43599</v>
      </c>
      <c r="D32" s="41" t="s">
        <v>541</v>
      </c>
      <c r="E32" s="51">
        <v>43593</v>
      </c>
      <c r="F32" s="208" t="s">
        <v>93</v>
      </c>
      <c r="G32" s="43" t="s">
        <v>84</v>
      </c>
      <c r="H32" s="44" t="s">
        <v>542</v>
      </c>
      <c r="I32" s="45" t="s">
        <v>273</v>
      </c>
      <c r="J32" s="46">
        <v>1</v>
      </c>
      <c r="K32" s="88">
        <v>827.59</v>
      </c>
      <c r="L32" s="89">
        <v>132.38999999999999</v>
      </c>
      <c r="M32" s="91">
        <f t="shared" si="0"/>
        <v>959.98</v>
      </c>
    </row>
    <row r="33" spans="1:13" ht="27" customHeight="1" x14ac:dyDescent="0.3">
      <c r="A33" s="254">
        <v>32051</v>
      </c>
      <c r="B33" s="50">
        <v>2046</v>
      </c>
      <c r="C33" s="51">
        <v>43662</v>
      </c>
      <c r="D33" s="41" t="s">
        <v>954</v>
      </c>
      <c r="E33" s="51">
        <v>43656</v>
      </c>
      <c r="F33" s="208" t="s">
        <v>93</v>
      </c>
      <c r="G33" s="43" t="s">
        <v>84</v>
      </c>
      <c r="H33" s="44" t="s">
        <v>180</v>
      </c>
      <c r="I33" s="45" t="s">
        <v>123</v>
      </c>
      <c r="J33" s="46">
        <v>10</v>
      </c>
      <c r="K33" s="88">
        <v>3103.44</v>
      </c>
      <c r="L33" s="89">
        <v>496.55</v>
      </c>
      <c r="M33" s="91">
        <f t="shared" si="0"/>
        <v>35999.9</v>
      </c>
    </row>
    <row r="34" spans="1:13" ht="27" customHeight="1" x14ac:dyDescent="0.3">
      <c r="A34" s="254">
        <v>32051</v>
      </c>
      <c r="B34" s="50">
        <v>2046</v>
      </c>
      <c r="C34" s="51">
        <v>43662</v>
      </c>
      <c r="D34" s="41" t="s">
        <v>954</v>
      </c>
      <c r="E34" s="51">
        <v>43656</v>
      </c>
      <c r="F34" s="208" t="s">
        <v>93</v>
      </c>
      <c r="G34" s="43" t="s">
        <v>84</v>
      </c>
      <c r="H34" s="44" t="s">
        <v>181</v>
      </c>
      <c r="I34" s="45" t="s">
        <v>123</v>
      </c>
      <c r="J34" s="46">
        <v>5</v>
      </c>
      <c r="K34" s="88">
        <v>2353.4499999999998</v>
      </c>
      <c r="L34" s="89">
        <v>376.55099999999999</v>
      </c>
      <c r="M34" s="91">
        <f t="shared" si="0"/>
        <v>13650.004999999999</v>
      </c>
    </row>
    <row r="35" spans="1:13" ht="25.5" x14ac:dyDescent="0.3">
      <c r="A35" s="39" t="s">
        <v>185</v>
      </c>
      <c r="B35" s="50">
        <v>452</v>
      </c>
      <c r="C35" s="51">
        <v>43516</v>
      </c>
      <c r="D35" s="41">
        <v>1609</v>
      </c>
      <c r="E35" s="51">
        <v>43516</v>
      </c>
      <c r="F35" s="208" t="s">
        <v>93</v>
      </c>
      <c r="G35" s="43" t="s">
        <v>105</v>
      </c>
      <c r="H35" s="44" t="s">
        <v>184</v>
      </c>
      <c r="I35" s="45" t="s">
        <v>116</v>
      </c>
      <c r="J35" s="46">
        <v>1</v>
      </c>
      <c r="K35" s="88">
        <v>13500</v>
      </c>
      <c r="L35" s="89">
        <f>K35*1.16</f>
        <v>15659.999999999998</v>
      </c>
      <c r="M35" s="91">
        <f>J35*L35</f>
        <v>15659.999999999998</v>
      </c>
    </row>
    <row r="36" spans="1:13" ht="48.75" customHeight="1" x14ac:dyDescent="0.3">
      <c r="A36" s="39" t="s">
        <v>183</v>
      </c>
      <c r="B36" s="50">
        <v>453</v>
      </c>
      <c r="C36" s="51">
        <v>43516</v>
      </c>
      <c r="D36" s="41">
        <v>1607</v>
      </c>
      <c r="E36" s="51">
        <v>43539</v>
      </c>
      <c r="F36" s="208" t="s">
        <v>93</v>
      </c>
      <c r="G36" s="43" t="s">
        <v>105</v>
      </c>
      <c r="H36" s="44" t="s">
        <v>191</v>
      </c>
      <c r="I36" s="45" t="s">
        <v>116</v>
      </c>
      <c r="J36" s="46">
        <v>1</v>
      </c>
      <c r="K36" s="88">
        <v>12000</v>
      </c>
      <c r="L36" s="89">
        <f>K36*1.16</f>
        <v>13919.999999999998</v>
      </c>
      <c r="M36" s="91">
        <f>J36*L36</f>
        <v>13919.999999999998</v>
      </c>
    </row>
    <row r="37" spans="1:13" x14ac:dyDescent="0.3">
      <c r="A37" s="220" t="s">
        <v>543</v>
      </c>
      <c r="B37" s="272">
        <v>1932</v>
      </c>
      <c r="C37" s="51">
        <v>43637</v>
      </c>
      <c r="D37" s="41" t="s">
        <v>544</v>
      </c>
      <c r="E37" s="51"/>
      <c r="F37" s="211" t="s">
        <v>94</v>
      </c>
      <c r="G37" s="110" t="s">
        <v>416</v>
      </c>
      <c r="H37" s="111"/>
      <c r="I37" s="67"/>
      <c r="J37" s="109"/>
      <c r="K37" s="112"/>
      <c r="L37" s="89"/>
      <c r="M37" s="91">
        <v>66816</v>
      </c>
    </row>
    <row r="38" spans="1:13" x14ac:dyDescent="0.3">
      <c r="A38" s="39" t="s">
        <v>545</v>
      </c>
      <c r="B38" s="50">
        <v>1924</v>
      </c>
      <c r="C38" s="51">
        <v>43637</v>
      </c>
      <c r="D38" s="41" t="s">
        <v>546</v>
      </c>
      <c r="E38" s="51">
        <v>43516</v>
      </c>
      <c r="F38" s="208" t="s">
        <v>464</v>
      </c>
      <c r="G38" s="43" t="s">
        <v>465</v>
      </c>
      <c r="H38" s="44"/>
      <c r="I38" s="45"/>
      <c r="J38" s="46"/>
      <c r="K38" s="88"/>
      <c r="L38" s="89"/>
      <c r="M38" s="91">
        <v>9280</v>
      </c>
    </row>
    <row r="39" spans="1:13" ht="17.25" thickBot="1" x14ac:dyDescent="0.35">
      <c r="A39" s="195"/>
      <c r="B39" s="196">
        <v>2622</v>
      </c>
      <c r="C39" s="308">
        <v>43706</v>
      </c>
      <c r="D39" s="309" t="s">
        <v>955</v>
      </c>
      <c r="E39" s="308"/>
      <c r="F39" s="225" t="s">
        <v>464</v>
      </c>
      <c r="G39" s="201" t="s">
        <v>465</v>
      </c>
      <c r="H39" s="202"/>
      <c r="I39" s="203"/>
      <c r="J39" s="204"/>
      <c r="K39" s="205"/>
      <c r="L39" s="229"/>
      <c r="M39" s="190">
        <v>2436</v>
      </c>
    </row>
    <row r="40" spans="1:13" ht="22.5" customHeight="1" thickBot="1" x14ac:dyDescent="0.35">
      <c r="M40" s="169">
        <f>SUM(M12:M39)</f>
        <v>392181.45900000003</v>
      </c>
    </row>
    <row r="41" spans="1:13" x14ac:dyDescent="0.3">
      <c r="A41" s="28" t="s">
        <v>67</v>
      </c>
      <c r="B41" s="25"/>
    </row>
    <row r="43" spans="1:13" x14ac:dyDescent="0.3">
      <c r="A43" s="472" t="s">
        <v>85</v>
      </c>
      <c r="B43" s="472"/>
      <c r="D43" s="472" t="s">
        <v>203</v>
      </c>
      <c r="E43" s="472"/>
      <c r="F43" s="24"/>
      <c r="H43" s="54" t="s">
        <v>106</v>
      </c>
      <c r="J43" s="472" t="s">
        <v>86</v>
      </c>
      <c r="K43" s="472"/>
      <c r="L43" s="472"/>
    </row>
    <row r="44" spans="1:13" x14ac:dyDescent="0.3">
      <c r="A44" s="467" t="s">
        <v>0</v>
      </c>
      <c r="B44" s="467"/>
      <c r="C44" s="49"/>
      <c r="D44" s="467" t="s">
        <v>1</v>
      </c>
      <c r="E44" s="467"/>
      <c r="F44" s="49"/>
      <c r="G44" s="49"/>
      <c r="H44" s="53" t="s">
        <v>2</v>
      </c>
      <c r="I44" s="49"/>
      <c r="J44" s="467" t="s">
        <v>76</v>
      </c>
      <c r="K44" s="467"/>
      <c r="L44" s="467"/>
      <c r="M44" s="49"/>
    </row>
    <row r="45" spans="1:13" s="25" customFormat="1" ht="15" customHeight="1" x14ac:dyDescent="0.25">
      <c r="A45" s="468" t="s">
        <v>25</v>
      </c>
      <c r="B45" s="468"/>
      <c r="C45" s="468"/>
      <c r="D45" s="468"/>
      <c r="E45" s="468"/>
      <c r="F45" s="468"/>
      <c r="G45" s="468"/>
      <c r="H45" s="468"/>
      <c r="I45" s="468"/>
      <c r="J45" s="468"/>
      <c r="K45" s="468"/>
      <c r="L45" s="468"/>
      <c r="M45" s="468"/>
    </row>
  </sheetData>
  <mergeCells count="16">
    <mergeCell ref="A44:B44"/>
    <mergeCell ref="D44:E44"/>
    <mergeCell ref="J44:L44"/>
    <mergeCell ref="A45:M45"/>
    <mergeCell ref="A9:B9"/>
    <mergeCell ref="C9:G9"/>
    <mergeCell ref="I9:M9"/>
    <mergeCell ref="A43:B43"/>
    <mergeCell ref="D43:E43"/>
    <mergeCell ref="J43:L43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3" fitToHeight="0" orientation="landscape" r:id="rId2"/>
  <rowBreaks count="2" manualBreakCount="2">
    <brk id="22" max="13" man="1"/>
    <brk id="36" max="13" man="1"/>
  </rowBreaks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view="pageBreakPreview" zoomScale="80" zoomScaleNormal="88" zoomScaleSheetLayoutView="80" zoomScalePageLayoutView="70" workbookViewId="0">
      <selection activeCell="E7" sqref="E7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3" ht="18.75" x14ac:dyDescent="0.3">
      <c r="A3" s="28" t="s">
        <v>28</v>
      </c>
      <c r="B3" s="28" t="s">
        <v>87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3" ht="18.75" x14ac:dyDescent="0.3">
      <c r="A4" s="28"/>
      <c r="B4" s="28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108</v>
      </c>
      <c r="D9" s="470"/>
      <c r="E9" s="470"/>
      <c r="F9" s="470"/>
      <c r="G9" s="470"/>
      <c r="H9" s="11" t="s">
        <v>47</v>
      </c>
      <c r="I9" s="471" t="s">
        <v>107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58" t="s">
        <v>58</v>
      </c>
      <c r="M11" s="59" t="s">
        <v>59</v>
      </c>
    </row>
    <row r="12" spans="1:13" ht="43.5" customHeight="1" x14ac:dyDescent="0.3">
      <c r="A12" s="39" t="s">
        <v>187</v>
      </c>
      <c r="B12" s="50">
        <v>559</v>
      </c>
      <c r="C12" s="51">
        <v>43538</v>
      </c>
      <c r="D12" s="41" t="s">
        <v>186</v>
      </c>
      <c r="E12" s="51">
        <v>43537</v>
      </c>
      <c r="F12" s="208" t="s">
        <v>90</v>
      </c>
      <c r="G12" s="43" t="s">
        <v>84</v>
      </c>
      <c r="H12" s="44" t="s">
        <v>180</v>
      </c>
      <c r="I12" s="45" t="s">
        <v>123</v>
      </c>
      <c r="J12" s="46">
        <v>5</v>
      </c>
      <c r="K12" s="88">
        <v>3103.44</v>
      </c>
      <c r="L12" s="89">
        <f t="shared" ref="L12:L17" si="0">J12*(K12*0.16)</f>
        <v>2482.752</v>
      </c>
      <c r="M12" s="91">
        <f t="shared" ref="M12:M16" si="1">(J12*K12)+L12</f>
        <v>17999.952000000001</v>
      </c>
    </row>
    <row r="13" spans="1:13" ht="43.5" customHeight="1" x14ac:dyDescent="0.3">
      <c r="A13" s="39" t="s">
        <v>547</v>
      </c>
      <c r="B13" s="50">
        <v>1437</v>
      </c>
      <c r="C13" s="51">
        <v>43599</v>
      </c>
      <c r="D13" s="41" t="s">
        <v>548</v>
      </c>
      <c r="E13" s="51">
        <v>43593</v>
      </c>
      <c r="F13" s="208" t="s">
        <v>90</v>
      </c>
      <c r="G13" s="43" t="s">
        <v>84</v>
      </c>
      <c r="H13" s="44" t="s">
        <v>180</v>
      </c>
      <c r="I13" s="45" t="s">
        <v>481</v>
      </c>
      <c r="J13" s="46">
        <v>232</v>
      </c>
      <c r="K13" s="88">
        <v>155.16999999999999</v>
      </c>
      <c r="L13" s="89">
        <f t="shared" si="0"/>
        <v>5759.9103999999998</v>
      </c>
      <c r="M13" s="91">
        <f t="shared" si="1"/>
        <v>41759.350399999996</v>
      </c>
    </row>
    <row r="14" spans="1:13" ht="43.5" customHeight="1" x14ac:dyDescent="0.3">
      <c r="A14" s="39" t="s">
        <v>958</v>
      </c>
      <c r="B14" s="50">
        <v>2044</v>
      </c>
      <c r="C14" s="51" t="s">
        <v>956</v>
      </c>
      <c r="D14" s="41" t="s">
        <v>957</v>
      </c>
      <c r="E14" s="51">
        <v>43656</v>
      </c>
      <c r="F14" s="208" t="s">
        <v>90</v>
      </c>
      <c r="G14" s="43" t="s">
        <v>84</v>
      </c>
      <c r="H14" s="44" t="s">
        <v>180</v>
      </c>
      <c r="I14" s="45" t="s">
        <v>481</v>
      </c>
      <c r="J14" s="46">
        <v>185</v>
      </c>
      <c r="K14" s="88">
        <v>155.16999999999999</v>
      </c>
      <c r="L14" s="89">
        <f t="shared" si="0"/>
        <v>4593.0319999999992</v>
      </c>
      <c r="M14" s="91">
        <f t="shared" si="1"/>
        <v>33299.481999999996</v>
      </c>
    </row>
    <row r="15" spans="1:13" ht="43.5" customHeight="1" x14ac:dyDescent="0.3">
      <c r="A15" s="39" t="s">
        <v>958</v>
      </c>
      <c r="B15" s="50">
        <v>2044</v>
      </c>
      <c r="C15" s="51" t="s">
        <v>956</v>
      </c>
      <c r="D15" s="41" t="s">
        <v>957</v>
      </c>
      <c r="E15" s="51">
        <v>43656</v>
      </c>
      <c r="F15" s="208" t="s">
        <v>90</v>
      </c>
      <c r="G15" s="43" t="s">
        <v>84</v>
      </c>
      <c r="H15" s="44" t="s">
        <v>959</v>
      </c>
      <c r="I15" s="45" t="s">
        <v>121</v>
      </c>
      <c r="J15" s="46">
        <v>2</v>
      </c>
      <c r="K15" s="46">
        <v>741.6</v>
      </c>
      <c r="L15" s="89">
        <f t="shared" si="0"/>
        <v>237.31200000000001</v>
      </c>
      <c r="M15" s="91">
        <f t="shared" si="1"/>
        <v>1720.5120000000002</v>
      </c>
    </row>
    <row r="16" spans="1:13" ht="43.5" customHeight="1" x14ac:dyDescent="0.3">
      <c r="A16" s="39" t="s">
        <v>961</v>
      </c>
      <c r="B16" s="50">
        <v>2547</v>
      </c>
      <c r="C16" s="51">
        <v>43691</v>
      </c>
      <c r="D16" s="41" t="s">
        <v>960</v>
      </c>
      <c r="E16" s="51">
        <v>43689</v>
      </c>
      <c r="F16" s="208" t="s">
        <v>90</v>
      </c>
      <c r="G16" s="43" t="s">
        <v>84</v>
      </c>
      <c r="H16" s="44" t="s">
        <v>180</v>
      </c>
      <c r="I16" s="45" t="s">
        <v>123</v>
      </c>
      <c r="J16" s="46">
        <v>30</v>
      </c>
      <c r="K16" s="46">
        <v>3103.45</v>
      </c>
      <c r="L16" s="89">
        <f t="shared" si="0"/>
        <v>14896.56</v>
      </c>
      <c r="M16" s="91">
        <f t="shared" si="1"/>
        <v>108000.06</v>
      </c>
    </row>
    <row r="17" spans="1:13" ht="41.25" customHeight="1" x14ac:dyDescent="0.3">
      <c r="A17" s="39" t="s">
        <v>188</v>
      </c>
      <c r="B17" s="50">
        <v>553</v>
      </c>
      <c r="C17" s="51">
        <v>43532</v>
      </c>
      <c r="D17" s="41" t="s">
        <v>189</v>
      </c>
      <c r="E17" s="51">
        <v>43519</v>
      </c>
      <c r="F17" s="208" t="s">
        <v>92</v>
      </c>
      <c r="G17" s="43" t="s">
        <v>91</v>
      </c>
      <c r="H17" s="44" t="s">
        <v>190</v>
      </c>
      <c r="I17" s="45" t="s">
        <v>123</v>
      </c>
      <c r="J17" s="46">
        <v>5</v>
      </c>
      <c r="K17" s="88">
        <v>3103.45</v>
      </c>
      <c r="L17" s="89">
        <f t="shared" si="0"/>
        <v>2482.7599999999998</v>
      </c>
      <c r="M17" s="91">
        <f>(J17*K17)+L17-0.01</f>
        <v>18000</v>
      </c>
    </row>
    <row r="18" spans="1:13" ht="41.25" customHeight="1" x14ac:dyDescent="0.3">
      <c r="A18" s="220" t="s">
        <v>549</v>
      </c>
      <c r="B18" s="272">
        <v>1929</v>
      </c>
      <c r="C18" s="51">
        <v>43637</v>
      </c>
      <c r="D18" s="41" t="s">
        <v>550</v>
      </c>
      <c r="E18" s="310" t="s">
        <v>551</v>
      </c>
      <c r="F18" s="211" t="s">
        <v>94</v>
      </c>
      <c r="G18" s="110" t="s">
        <v>416</v>
      </c>
      <c r="H18" s="111"/>
      <c r="I18" s="67"/>
      <c r="J18" s="109"/>
      <c r="K18" s="112"/>
      <c r="L18" s="89"/>
      <c r="M18" s="91">
        <v>27840</v>
      </c>
    </row>
    <row r="19" spans="1:13" ht="41.25" customHeight="1" x14ac:dyDescent="0.3">
      <c r="A19" s="278" t="s">
        <v>1526</v>
      </c>
      <c r="B19" s="279">
        <v>2305</v>
      </c>
      <c r="C19" s="100">
        <v>43699</v>
      </c>
      <c r="D19" s="101" t="s">
        <v>962</v>
      </c>
      <c r="E19" s="100">
        <v>43695</v>
      </c>
      <c r="F19" s="280" t="s">
        <v>94</v>
      </c>
      <c r="G19" s="281" t="s">
        <v>416</v>
      </c>
      <c r="H19" s="282" t="s">
        <v>1287</v>
      </c>
      <c r="I19" s="283" t="s">
        <v>968</v>
      </c>
      <c r="J19" s="284">
        <v>5</v>
      </c>
      <c r="K19" s="285">
        <v>2400</v>
      </c>
      <c r="L19" s="89">
        <f t="shared" ref="L19:L20" si="2">J19*(K19*0.16)</f>
        <v>1920</v>
      </c>
      <c r="M19" s="91">
        <f>(J19*K19)+L19-0</f>
        <v>13920</v>
      </c>
    </row>
    <row r="20" spans="1:13" ht="41.25" customHeight="1" x14ac:dyDescent="0.3">
      <c r="A20" s="278" t="s">
        <v>1526</v>
      </c>
      <c r="B20" s="279">
        <v>2305</v>
      </c>
      <c r="C20" s="100">
        <v>43699</v>
      </c>
      <c r="D20" s="101" t="s">
        <v>962</v>
      </c>
      <c r="E20" s="100">
        <v>43695</v>
      </c>
      <c r="F20" s="280" t="s">
        <v>94</v>
      </c>
      <c r="G20" s="281" t="s">
        <v>416</v>
      </c>
      <c r="H20" s="103" t="s">
        <v>800</v>
      </c>
      <c r="I20" s="104" t="s">
        <v>968</v>
      </c>
      <c r="J20" s="105">
        <v>4</v>
      </c>
      <c r="K20" s="106">
        <v>2400</v>
      </c>
      <c r="L20" s="447">
        <f t="shared" si="2"/>
        <v>1536</v>
      </c>
      <c r="M20" s="91">
        <f>(J20*K20)+L20-0</f>
        <v>11136</v>
      </c>
    </row>
    <row r="21" spans="1:13" ht="41.25" customHeight="1" x14ac:dyDescent="0.3">
      <c r="A21" s="39" t="s">
        <v>1527</v>
      </c>
      <c r="B21" s="50">
        <v>1953</v>
      </c>
      <c r="C21" s="60">
        <v>43641</v>
      </c>
      <c r="D21" s="61" t="s">
        <v>963</v>
      </c>
      <c r="E21" s="60">
        <v>43641</v>
      </c>
      <c r="F21" s="208" t="s">
        <v>464</v>
      </c>
      <c r="G21" s="43" t="s">
        <v>465</v>
      </c>
      <c r="H21" s="44"/>
      <c r="I21" s="45"/>
      <c r="J21" s="46"/>
      <c r="K21" s="88"/>
      <c r="L21" s="193"/>
      <c r="M21" s="171">
        <v>3712</v>
      </c>
    </row>
    <row r="22" spans="1:13" ht="22.5" customHeight="1" x14ac:dyDescent="0.3">
      <c r="A22" s="220" t="s">
        <v>1528</v>
      </c>
      <c r="B22" s="272">
        <v>2623</v>
      </c>
      <c r="C22" s="51">
        <v>43706</v>
      </c>
      <c r="D22" s="41" t="s">
        <v>964</v>
      </c>
      <c r="E22" s="51">
        <v>43706</v>
      </c>
      <c r="F22" s="211" t="s">
        <v>464</v>
      </c>
      <c r="G22" s="110" t="s">
        <v>465</v>
      </c>
      <c r="H22" s="111"/>
      <c r="I22" s="67"/>
      <c r="J22" s="109"/>
      <c r="K22" s="112"/>
      <c r="L22" s="89"/>
      <c r="M22" s="91">
        <v>1218</v>
      </c>
    </row>
    <row r="23" spans="1:13" ht="25.5" x14ac:dyDescent="0.3">
      <c r="A23" s="39" t="s">
        <v>1529</v>
      </c>
      <c r="B23" s="50">
        <v>2960</v>
      </c>
      <c r="C23" s="60">
        <v>43746</v>
      </c>
      <c r="D23" s="61" t="s">
        <v>1530</v>
      </c>
      <c r="E23" s="60">
        <v>43740</v>
      </c>
      <c r="F23" s="208" t="s">
        <v>1087</v>
      </c>
      <c r="G23" s="43" t="s">
        <v>1086</v>
      </c>
      <c r="H23" s="44" t="s">
        <v>1531</v>
      </c>
      <c r="I23" s="45" t="s">
        <v>121</v>
      </c>
      <c r="J23" s="46">
        <v>1</v>
      </c>
      <c r="K23" s="88">
        <v>20400</v>
      </c>
      <c r="L23" s="89">
        <f t="shared" ref="L23:L24" si="3">J23*(K23*0.16)</f>
        <v>3264</v>
      </c>
      <c r="M23" s="91">
        <f>(J23*K23)+L23-0</f>
        <v>23664</v>
      </c>
    </row>
    <row r="24" spans="1:13" x14ac:dyDescent="0.3">
      <c r="A24" s="39" t="s">
        <v>1532</v>
      </c>
      <c r="B24" s="50">
        <v>3401</v>
      </c>
      <c r="C24" s="60">
        <v>43767</v>
      </c>
      <c r="D24" s="61" t="s">
        <v>1533</v>
      </c>
      <c r="E24" s="60">
        <v>43762</v>
      </c>
      <c r="F24" s="208" t="s">
        <v>90</v>
      </c>
      <c r="G24" s="43" t="s">
        <v>84</v>
      </c>
      <c r="H24" s="44" t="s">
        <v>180</v>
      </c>
      <c r="I24" s="45" t="s">
        <v>123</v>
      </c>
      <c r="J24" s="46">
        <v>15</v>
      </c>
      <c r="K24" s="88">
        <v>3103.44</v>
      </c>
      <c r="L24" s="89">
        <f t="shared" si="3"/>
        <v>7448.2560000000003</v>
      </c>
      <c r="M24" s="91">
        <f t="shared" ref="M24" si="4">(J24*K24)+L24</f>
        <v>53999.856</v>
      </c>
    </row>
    <row r="25" spans="1:13" x14ac:dyDescent="0.3">
      <c r="A25" s="39" t="s">
        <v>1534</v>
      </c>
      <c r="B25" s="50">
        <v>3429</v>
      </c>
      <c r="C25" s="60">
        <v>43784</v>
      </c>
      <c r="D25" s="61" t="s">
        <v>1535</v>
      </c>
      <c r="E25" s="42"/>
      <c r="F25" s="280" t="s">
        <v>94</v>
      </c>
      <c r="G25" s="281" t="s">
        <v>416</v>
      </c>
      <c r="H25" s="44"/>
      <c r="I25" s="45"/>
      <c r="J25" s="46"/>
      <c r="K25" s="88"/>
      <c r="L25" s="193"/>
      <c r="M25" s="171">
        <v>33408</v>
      </c>
    </row>
    <row r="26" spans="1:13" ht="17.25" thickBot="1" x14ac:dyDescent="0.35">
      <c r="A26" s="195"/>
      <c r="B26" s="196"/>
      <c r="C26" s="308"/>
      <c r="D26" s="309"/>
      <c r="E26" s="200"/>
      <c r="F26" s="225"/>
      <c r="G26" s="201"/>
      <c r="H26" s="202"/>
      <c r="I26" s="203"/>
      <c r="J26" s="204"/>
      <c r="K26" s="205"/>
      <c r="L26" s="229"/>
      <c r="M26" s="190"/>
    </row>
    <row r="27" spans="1:13" ht="17.25" thickBot="1" x14ac:dyDescent="0.35">
      <c r="M27" s="234">
        <f>SUM(M12:M26)</f>
        <v>389677.21239999996</v>
      </c>
    </row>
    <row r="28" spans="1:13" x14ac:dyDescent="0.3">
      <c r="A28" s="28" t="s">
        <v>67</v>
      </c>
      <c r="B28" s="25"/>
    </row>
    <row r="29" spans="1:13" x14ac:dyDescent="0.3">
      <c r="A29" s="28"/>
      <c r="B29" s="25"/>
    </row>
    <row r="30" spans="1:13" x14ac:dyDescent="0.3">
      <c r="A30" s="28"/>
      <c r="B30" s="25"/>
    </row>
    <row r="31" spans="1:13" ht="15" customHeight="1" x14ac:dyDescent="0.3">
      <c r="A31" s="28"/>
      <c r="B31" s="25"/>
    </row>
    <row r="33" spans="1:13" x14ac:dyDescent="0.3">
      <c r="A33" s="472" t="s">
        <v>85</v>
      </c>
      <c r="B33" s="472"/>
      <c r="D33" s="472" t="s">
        <v>203</v>
      </c>
      <c r="E33" s="472"/>
      <c r="F33" s="24"/>
      <c r="H33" s="429" t="s">
        <v>282</v>
      </c>
      <c r="J33" s="472" t="s">
        <v>86</v>
      </c>
      <c r="K33" s="472"/>
      <c r="L33" s="472"/>
    </row>
    <row r="34" spans="1:13" x14ac:dyDescent="0.3">
      <c r="A34" s="467" t="s">
        <v>0</v>
      </c>
      <c r="B34" s="467"/>
      <c r="C34" s="49"/>
      <c r="D34" s="467" t="s">
        <v>1</v>
      </c>
      <c r="E34" s="467"/>
      <c r="F34" s="49"/>
      <c r="G34" s="49"/>
      <c r="H34" s="428" t="s">
        <v>2</v>
      </c>
      <c r="I34" s="49"/>
      <c r="J34" s="467" t="s">
        <v>76</v>
      </c>
      <c r="K34" s="467"/>
      <c r="L34" s="467"/>
      <c r="M34" s="49"/>
    </row>
    <row r="36" spans="1:13" s="25" customFormat="1" ht="13.5" x14ac:dyDescent="0.25">
      <c r="A36" s="468" t="s">
        <v>25</v>
      </c>
      <c r="B36" s="468"/>
      <c r="C36" s="468"/>
      <c r="D36" s="468"/>
      <c r="E36" s="468"/>
      <c r="F36" s="468"/>
      <c r="G36" s="468"/>
      <c r="H36" s="468"/>
      <c r="I36" s="468"/>
      <c r="J36" s="468"/>
      <c r="K36" s="468"/>
      <c r="L36" s="468"/>
      <c r="M36" s="468"/>
    </row>
  </sheetData>
  <mergeCells count="16">
    <mergeCell ref="A36:M36"/>
    <mergeCell ref="A33:B33"/>
    <mergeCell ref="D33:E33"/>
    <mergeCell ref="J33:L33"/>
    <mergeCell ref="A34:B34"/>
    <mergeCell ref="D34:E34"/>
    <mergeCell ref="J34:L34"/>
    <mergeCell ref="A9:B9"/>
    <mergeCell ref="C9:G9"/>
    <mergeCell ref="I9:M9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5" fitToHeight="0" orientation="landscape" r:id="rId2"/>
  <rowBreaks count="1" manualBreakCount="1">
    <brk id="19" max="1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view="pageBreakPreview" topLeftCell="A4" zoomScale="80" zoomScaleNormal="88" zoomScaleSheetLayoutView="80" zoomScalePageLayoutView="70" workbookViewId="0">
      <selection activeCell="O12" sqref="O12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18.75" x14ac:dyDescent="0.3">
      <c r="A3" s="28" t="s">
        <v>28</v>
      </c>
      <c r="B3" s="28" t="s">
        <v>87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18.75" x14ac:dyDescent="0.3">
      <c r="A4" s="28"/>
      <c r="B4" s="2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 x14ac:dyDescent="0.3">
      <c r="A5" s="92" t="s">
        <v>1221</v>
      </c>
      <c r="B5" s="92"/>
      <c r="C5" s="9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358" t="s">
        <v>15</v>
      </c>
      <c r="F7" s="6"/>
      <c r="G7" s="464" t="s">
        <v>41</v>
      </c>
      <c r="H7" s="464"/>
      <c r="I7" s="36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7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293</v>
      </c>
      <c r="D9" s="473"/>
      <c r="E9" s="473"/>
      <c r="F9" s="473"/>
      <c r="G9" s="473"/>
      <c r="H9" s="11" t="s">
        <v>47</v>
      </c>
      <c r="I9" s="471" t="s">
        <v>294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8.5" customHeight="1" x14ac:dyDescent="0.3">
      <c r="A12" s="39" t="s">
        <v>295</v>
      </c>
      <c r="B12" s="50">
        <v>455</v>
      </c>
      <c r="C12" s="51">
        <v>43521</v>
      </c>
      <c r="D12" s="41">
        <v>5388</v>
      </c>
      <c r="E12" s="51">
        <v>43514</v>
      </c>
      <c r="F12" s="208" t="s">
        <v>296</v>
      </c>
      <c r="G12" s="43" t="s">
        <v>297</v>
      </c>
      <c r="H12" s="93" t="s">
        <v>298</v>
      </c>
      <c r="I12" s="45" t="s">
        <v>273</v>
      </c>
      <c r="J12" s="94">
        <v>2715.4180999999999</v>
      </c>
      <c r="K12" s="88">
        <f>M12-L12</f>
        <v>47192.88</v>
      </c>
      <c r="L12" s="89">
        <f>M12*0.16</f>
        <v>8989.1200000000008</v>
      </c>
      <c r="M12" s="91">
        <v>56182</v>
      </c>
    </row>
    <row r="13" spans="1:13" ht="48" customHeight="1" x14ac:dyDescent="0.3">
      <c r="A13" s="39" t="s">
        <v>299</v>
      </c>
      <c r="B13" s="50">
        <v>456</v>
      </c>
      <c r="C13" s="51">
        <v>43521</v>
      </c>
      <c r="D13" s="41">
        <v>5330</v>
      </c>
      <c r="E13" s="51">
        <v>43502</v>
      </c>
      <c r="F13" s="249" t="s">
        <v>296</v>
      </c>
      <c r="G13" s="43" t="s">
        <v>297</v>
      </c>
      <c r="H13" s="93" t="s">
        <v>300</v>
      </c>
      <c r="I13" s="45" t="s">
        <v>273</v>
      </c>
      <c r="J13" s="46">
        <v>1436.2011</v>
      </c>
      <c r="K13" s="88">
        <f>M13-L13</f>
        <v>24960.6</v>
      </c>
      <c r="L13" s="89">
        <f>M13*0.16</f>
        <v>4754.4000000000005</v>
      </c>
      <c r="M13" s="91">
        <v>29715</v>
      </c>
    </row>
    <row r="14" spans="1:13" s="23" customFormat="1" ht="51" customHeight="1" x14ac:dyDescent="0.2">
      <c r="A14" s="39"/>
      <c r="B14" s="87"/>
      <c r="C14" s="40"/>
      <c r="D14" s="41"/>
      <c r="E14" s="40"/>
      <c r="F14" s="45"/>
      <c r="G14" s="43"/>
      <c r="H14" s="44"/>
      <c r="I14" s="45"/>
      <c r="J14" s="46"/>
      <c r="K14" s="88"/>
      <c r="L14" s="89"/>
      <c r="M14" s="90"/>
    </row>
    <row r="15" spans="1:13" ht="50.25" customHeight="1" x14ac:dyDescent="0.3">
      <c r="A15" s="39"/>
      <c r="B15" s="87"/>
      <c r="C15" s="40"/>
      <c r="D15" s="41"/>
      <c r="E15" s="40"/>
      <c r="F15" s="45"/>
      <c r="G15" s="43"/>
      <c r="H15" s="44"/>
      <c r="I15" s="45"/>
      <c r="J15" s="46"/>
      <c r="K15" s="88"/>
      <c r="L15" s="89"/>
      <c r="M15" s="90"/>
    </row>
    <row r="16" spans="1:13" ht="55.5" customHeight="1" thickBot="1" x14ac:dyDescent="0.35">
      <c r="A16" s="195"/>
      <c r="B16" s="247"/>
      <c r="C16" s="199"/>
      <c r="D16" s="198"/>
      <c r="E16" s="199"/>
      <c r="F16" s="203"/>
      <c r="G16" s="201"/>
      <c r="H16" s="202"/>
      <c r="I16" s="203"/>
      <c r="J16" s="204"/>
      <c r="K16" s="205"/>
      <c r="L16" s="206"/>
      <c r="M16" s="248"/>
    </row>
    <row r="17" spans="1:13" ht="17.25" thickBot="1" x14ac:dyDescent="0.3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169">
        <f>SUM(M12:M16)</f>
        <v>85897</v>
      </c>
    </row>
    <row r="18" spans="1:13" x14ac:dyDescent="0.3">
      <c r="A18" s="28" t="s">
        <v>67</v>
      </c>
      <c r="B18" s="25"/>
    </row>
    <row r="20" spans="1:13" x14ac:dyDescent="0.3">
      <c r="A20" s="472" t="s">
        <v>85</v>
      </c>
      <c r="B20" s="472"/>
      <c r="D20" s="472" t="s">
        <v>203</v>
      </c>
      <c r="E20" s="472"/>
      <c r="F20" s="24"/>
      <c r="H20" s="81" t="s">
        <v>283</v>
      </c>
      <c r="J20" s="472" t="s">
        <v>86</v>
      </c>
      <c r="K20" s="472"/>
      <c r="L20" s="472"/>
    </row>
    <row r="21" spans="1:13" x14ac:dyDescent="0.3">
      <c r="A21" s="467" t="s">
        <v>0</v>
      </c>
      <c r="B21" s="467"/>
      <c r="D21" s="467" t="s">
        <v>1</v>
      </c>
      <c r="E21" s="467"/>
      <c r="H21" s="80" t="s">
        <v>2</v>
      </c>
      <c r="J21" s="467" t="s">
        <v>76</v>
      </c>
      <c r="K21" s="467"/>
      <c r="L21" s="467"/>
    </row>
    <row r="23" spans="1:13" s="25" customFormat="1" ht="15" customHeight="1" x14ac:dyDescent="0.25">
      <c r="A23" s="468" t="s">
        <v>25</v>
      </c>
      <c r="B23" s="468"/>
      <c r="C23" s="468"/>
      <c r="D23" s="468"/>
      <c r="E23" s="468"/>
      <c r="F23" s="468"/>
      <c r="G23" s="468"/>
      <c r="H23" s="468"/>
      <c r="I23" s="468"/>
      <c r="J23" s="468"/>
      <c r="K23" s="468"/>
      <c r="L23" s="468"/>
      <c r="M23" s="468"/>
    </row>
  </sheetData>
  <mergeCells count="15">
    <mergeCell ref="A23:M23"/>
    <mergeCell ref="A20:B20"/>
    <mergeCell ref="D20:E20"/>
    <mergeCell ref="J20:L20"/>
    <mergeCell ref="A21:B21"/>
    <mergeCell ref="D21:E21"/>
    <mergeCell ref="J21:L21"/>
    <mergeCell ref="A9:B9"/>
    <mergeCell ref="C9:G9"/>
    <mergeCell ref="I9:M9"/>
    <mergeCell ref="A1:M1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orientation="landscape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4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4" ht="18.75" x14ac:dyDescent="0.3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4" ht="18.75" x14ac:dyDescent="0.3">
      <c r="A3" s="28" t="s">
        <v>28</v>
      </c>
      <c r="B3" s="28" t="s">
        <v>87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4" ht="18.75" x14ac:dyDescent="0.3">
      <c r="A4" s="28"/>
      <c r="B4" s="28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</row>
    <row r="5" spans="1:14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4" ht="23.25" x14ac:dyDescent="0.35">
      <c r="A6" s="2"/>
      <c r="K6" s="3"/>
      <c r="L6" s="3"/>
      <c r="M6" s="3"/>
    </row>
    <row r="7" spans="1:14" ht="15" customHeight="1" x14ac:dyDescent="0.3">
      <c r="A7" s="463" t="s">
        <v>40</v>
      </c>
      <c r="B7" s="463"/>
      <c r="C7" s="463"/>
      <c r="D7" s="4" t="s">
        <v>13</v>
      </c>
      <c r="E7" s="362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4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4" ht="35.25" customHeight="1" x14ac:dyDescent="0.3">
      <c r="A9" s="469" t="s">
        <v>46</v>
      </c>
      <c r="B9" s="469"/>
      <c r="C9" s="470" t="s">
        <v>109</v>
      </c>
      <c r="D9" s="470"/>
      <c r="E9" s="470"/>
      <c r="F9" s="470"/>
      <c r="G9" s="470"/>
      <c r="H9" s="11" t="s">
        <v>47</v>
      </c>
      <c r="I9" s="471" t="s">
        <v>110</v>
      </c>
      <c r="J9" s="471"/>
      <c r="K9" s="471"/>
      <c r="L9" s="471"/>
      <c r="M9" s="471"/>
    </row>
    <row r="10" spans="1:14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4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4" ht="33.75" customHeight="1" x14ac:dyDescent="0.3">
      <c r="A12" s="39" t="s">
        <v>195</v>
      </c>
      <c r="B12" s="50">
        <v>560</v>
      </c>
      <c r="C12" s="51">
        <v>43538</v>
      </c>
      <c r="D12" s="41" t="s">
        <v>194</v>
      </c>
      <c r="E12" s="51">
        <v>43538</v>
      </c>
      <c r="F12" s="208" t="s">
        <v>90</v>
      </c>
      <c r="G12" s="43" t="s">
        <v>84</v>
      </c>
      <c r="H12" s="44" t="s">
        <v>180</v>
      </c>
      <c r="I12" s="45" t="s">
        <v>123</v>
      </c>
      <c r="J12" s="46">
        <v>150</v>
      </c>
      <c r="K12" s="88">
        <v>155.16999999999999</v>
      </c>
      <c r="L12" s="89">
        <f t="shared" ref="L12:L24" si="0">J12*(K12*0.16)</f>
        <v>3724.0799999999995</v>
      </c>
      <c r="M12" s="91">
        <f t="shared" ref="M12:M24" si="1">(J12*K12)+L12</f>
        <v>26999.579999999994</v>
      </c>
    </row>
    <row r="13" spans="1:14" ht="33.75" customHeight="1" x14ac:dyDescent="0.3">
      <c r="A13" s="39" t="s">
        <v>195</v>
      </c>
      <c r="B13" s="50">
        <v>560</v>
      </c>
      <c r="C13" s="51">
        <v>43538</v>
      </c>
      <c r="D13" s="41" t="s">
        <v>194</v>
      </c>
      <c r="E13" s="51">
        <v>43538</v>
      </c>
      <c r="F13" s="208" t="s">
        <v>90</v>
      </c>
      <c r="G13" s="43" t="s">
        <v>84</v>
      </c>
      <c r="H13" s="44" t="s">
        <v>196</v>
      </c>
      <c r="I13" s="45" t="s">
        <v>121</v>
      </c>
      <c r="J13" s="46">
        <v>2</v>
      </c>
      <c r="K13" s="88">
        <v>1138.1099999999999</v>
      </c>
      <c r="L13" s="89">
        <f t="shared" si="0"/>
        <v>364.1952</v>
      </c>
      <c r="M13" s="91">
        <f t="shared" si="1"/>
        <v>2640.4151999999999</v>
      </c>
      <c r="N13" s="56"/>
    </row>
    <row r="14" spans="1:14" ht="33.75" customHeight="1" x14ac:dyDescent="0.3">
      <c r="A14" s="39" t="s">
        <v>552</v>
      </c>
      <c r="B14" s="50">
        <v>1436</v>
      </c>
      <c r="C14" s="51">
        <v>43599</v>
      </c>
      <c r="D14" s="41" t="s">
        <v>553</v>
      </c>
      <c r="E14" s="51">
        <v>43593</v>
      </c>
      <c r="F14" s="208" t="s">
        <v>90</v>
      </c>
      <c r="G14" s="43" t="s">
        <v>84</v>
      </c>
      <c r="H14" s="44" t="s">
        <v>180</v>
      </c>
      <c r="I14" s="45" t="s">
        <v>481</v>
      </c>
      <c r="J14" s="46">
        <v>64</v>
      </c>
      <c r="K14" s="88">
        <v>155.16999999999999</v>
      </c>
      <c r="L14" s="89">
        <f t="shared" si="0"/>
        <v>1588.9407999999999</v>
      </c>
      <c r="M14" s="91">
        <f t="shared" si="1"/>
        <v>11519.8208</v>
      </c>
      <c r="N14" s="56"/>
    </row>
    <row r="15" spans="1:14" ht="33.75" customHeight="1" x14ac:dyDescent="0.3">
      <c r="A15" s="39" t="s">
        <v>552</v>
      </c>
      <c r="B15" s="50">
        <v>1436</v>
      </c>
      <c r="C15" s="51">
        <v>43599</v>
      </c>
      <c r="D15" s="41" t="s">
        <v>553</v>
      </c>
      <c r="E15" s="51">
        <v>43593</v>
      </c>
      <c r="F15" s="208" t="s">
        <v>90</v>
      </c>
      <c r="G15" s="43" t="s">
        <v>84</v>
      </c>
      <c r="H15" s="44" t="s">
        <v>181</v>
      </c>
      <c r="I15" s="45" t="s">
        <v>123</v>
      </c>
      <c r="J15" s="46">
        <v>1</v>
      </c>
      <c r="K15" s="88">
        <v>2353.4499999999998</v>
      </c>
      <c r="L15" s="89">
        <f t="shared" si="0"/>
        <v>376.55199999999996</v>
      </c>
      <c r="M15" s="91">
        <f t="shared" si="1"/>
        <v>2730.002</v>
      </c>
      <c r="N15" s="56"/>
    </row>
    <row r="16" spans="1:14" ht="33.75" customHeight="1" x14ac:dyDescent="0.3">
      <c r="A16" s="39" t="s">
        <v>966</v>
      </c>
      <c r="B16" s="50">
        <v>2047</v>
      </c>
      <c r="C16" s="51">
        <v>43662</v>
      </c>
      <c r="D16" s="41" t="s">
        <v>965</v>
      </c>
      <c r="E16" s="51">
        <v>43656</v>
      </c>
      <c r="F16" s="208" t="s">
        <v>90</v>
      </c>
      <c r="G16" s="43" t="s">
        <v>84</v>
      </c>
      <c r="H16" s="44" t="s">
        <v>180</v>
      </c>
      <c r="I16" s="45" t="s">
        <v>481</v>
      </c>
      <c r="J16" s="46">
        <v>30</v>
      </c>
      <c r="K16" s="88">
        <v>155.16999999999999</v>
      </c>
      <c r="L16" s="89">
        <f t="shared" si="0"/>
        <v>744.81599999999992</v>
      </c>
      <c r="M16" s="91">
        <f t="shared" si="1"/>
        <v>5399.9159999999993</v>
      </c>
      <c r="N16" s="56"/>
    </row>
    <row r="17" spans="1:14" ht="33.75" customHeight="1" x14ac:dyDescent="0.3">
      <c r="A17" s="39" t="s">
        <v>966</v>
      </c>
      <c r="B17" s="50">
        <v>2047</v>
      </c>
      <c r="C17" s="51">
        <v>43662</v>
      </c>
      <c r="D17" s="41" t="s">
        <v>965</v>
      </c>
      <c r="E17" s="51">
        <v>43656</v>
      </c>
      <c r="F17" s="208" t="s">
        <v>90</v>
      </c>
      <c r="G17" s="43" t="s">
        <v>84</v>
      </c>
      <c r="H17" s="44" t="s">
        <v>181</v>
      </c>
      <c r="I17" s="45" t="s">
        <v>123</v>
      </c>
      <c r="J17" s="46">
        <v>1</v>
      </c>
      <c r="K17" s="88">
        <v>2353.4499999999998</v>
      </c>
      <c r="L17" s="89">
        <f t="shared" si="0"/>
        <v>376.55199999999996</v>
      </c>
      <c r="M17" s="91">
        <f t="shared" si="1"/>
        <v>2730.002</v>
      </c>
      <c r="N17" s="56"/>
    </row>
    <row r="18" spans="1:14" ht="33.75" customHeight="1" x14ac:dyDescent="0.3">
      <c r="A18" s="39" t="s">
        <v>966</v>
      </c>
      <c r="B18" s="50">
        <v>2047</v>
      </c>
      <c r="C18" s="51">
        <v>43662</v>
      </c>
      <c r="D18" s="41" t="s">
        <v>965</v>
      </c>
      <c r="E18" s="51">
        <v>43656</v>
      </c>
      <c r="F18" s="208" t="s">
        <v>90</v>
      </c>
      <c r="G18" s="43" t="s">
        <v>84</v>
      </c>
      <c r="H18" s="44" t="s">
        <v>959</v>
      </c>
      <c r="I18" s="45" t="s">
        <v>121</v>
      </c>
      <c r="J18" s="46">
        <v>2</v>
      </c>
      <c r="K18" s="88">
        <v>741.38</v>
      </c>
      <c r="L18" s="89">
        <f t="shared" si="0"/>
        <v>237.24160000000001</v>
      </c>
      <c r="M18" s="91">
        <f t="shared" si="1"/>
        <v>1720.0016000000001</v>
      </c>
      <c r="N18" s="56"/>
    </row>
    <row r="19" spans="1:14" ht="33.75" customHeight="1" x14ac:dyDescent="0.3">
      <c r="A19" s="39" t="s">
        <v>966</v>
      </c>
      <c r="B19" s="50">
        <v>2047</v>
      </c>
      <c r="C19" s="51">
        <v>43662</v>
      </c>
      <c r="D19" s="41" t="s">
        <v>965</v>
      </c>
      <c r="E19" s="51">
        <v>43656</v>
      </c>
      <c r="F19" s="208" t="s">
        <v>90</v>
      </c>
      <c r="G19" s="43" t="s">
        <v>84</v>
      </c>
      <c r="H19" s="44" t="s">
        <v>513</v>
      </c>
      <c r="I19" s="45" t="s">
        <v>121</v>
      </c>
      <c r="J19" s="46">
        <v>12</v>
      </c>
      <c r="K19" s="88">
        <v>107.75</v>
      </c>
      <c r="L19" s="89">
        <f t="shared" si="0"/>
        <v>206.88000000000002</v>
      </c>
      <c r="M19" s="91">
        <f t="shared" si="1"/>
        <v>1499.88</v>
      </c>
      <c r="N19" s="56"/>
    </row>
    <row r="20" spans="1:14" ht="33" customHeight="1" x14ac:dyDescent="0.3">
      <c r="A20" s="39" t="s">
        <v>192</v>
      </c>
      <c r="B20" s="50">
        <v>446</v>
      </c>
      <c r="C20" s="122">
        <v>43515</v>
      </c>
      <c r="D20" s="108" t="s">
        <v>111</v>
      </c>
      <c r="E20" s="40">
        <v>43515</v>
      </c>
      <c r="F20" s="208" t="s">
        <v>92</v>
      </c>
      <c r="G20" s="43" t="s">
        <v>91</v>
      </c>
      <c r="H20" s="44" t="s">
        <v>193</v>
      </c>
      <c r="I20" s="45" t="s">
        <v>123</v>
      </c>
      <c r="J20" s="46">
        <v>50</v>
      </c>
      <c r="K20" s="88">
        <v>3103.45</v>
      </c>
      <c r="L20" s="89">
        <f t="shared" si="0"/>
        <v>24827.599999999999</v>
      </c>
      <c r="M20" s="91">
        <f>(J20*K20)+L20-0.1</f>
        <v>180000</v>
      </c>
    </row>
    <row r="21" spans="1:14" ht="36.75" customHeight="1" x14ac:dyDescent="0.3">
      <c r="A21" s="39" t="s">
        <v>199</v>
      </c>
      <c r="B21" s="50">
        <v>450</v>
      </c>
      <c r="C21" s="122">
        <v>43516</v>
      </c>
      <c r="D21" s="123" t="s">
        <v>112</v>
      </c>
      <c r="E21" s="51">
        <v>43516</v>
      </c>
      <c r="F21" s="208" t="s">
        <v>93</v>
      </c>
      <c r="G21" s="43" t="s">
        <v>105</v>
      </c>
      <c r="H21" s="44" t="s">
        <v>198</v>
      </c>
      <c r="I21" s="45" t="s">
        <v>116</v>
      </c>
      <c r="J21" s="46">
        <v>1</v>
      </c>
      <c r="K21" s="88">
        <v>12000</v>
      </c>
      <c r="L21" s="89">
        <f t="shared" si="0"/>
        <v>1920</v>
      </c>
      <c r="M21" s="91">
        <f t="shared" si="1"/>
        <v>13920</v>
      </c>
    </row>
    <row r="22" spans="1:14" ht="34.5" customHeight="1" x14ac:dyDescent="0.3">
      <c r="A22" s="39" t="s">
        <v>200</v>
      </c>
      <c r="B22" s="50">
        <v>451</v>
      </c>
      <c r="C22" s="122">
        <v>43516</v>
      </c>
      <c r="D22" s="123" t="s">
        <v>113</v>
      </c>
      <c r="E22" s="51">
        <v>43516</v>
      </c>
      <c r="F22" s="208" t="s">
        <v>93</v>
      </c>
      <c r="G22" s="43" t="s">
        <v>105</v>
      </c>
      <c r="H22" s="44" t="s">
        <v>201</v>
      </c>
      <c r="I22" s="45" t="s">
        <v>116</v>
      </c>
      <c r="J22" s="46">
        <v>1</v>
      </c>
      <c r="K22" s="88">
        <v>13448.28</v>
      </c>
      <c r="L22" s="89">
        <f t="shared" si="0"/>
        <v>2151.7248</v>
      </c>
      <c r="M22" s="91">
        <f t="shared" si="1"/>
        <v>15600.004800000001</v>
      </c>
    </row>
    <row r="23" spans="1:14" ht="33.75" customHeight="1" x14ac:dyDescent="0.3">
      <c r="A23" s="39" t="s">
        <v>554</v>
      </c>
      <c r="B23" s="50">
        <v>1226</v>
      </c>
      <c r="C23" s="122">
        <v>43566</v>
      </c>
      <c r="D23" s="123" t="s">
        <v>555</v>
      </c>
      <c r="E23" s="51">
        <v>43553</v>
      </c>
      <c r="F23" s="208" t="s">
        <v>94</v>
      </c>
      <c r="G23" s="43" t="s">
        <v>416</v>
      </c>
      <c r="H23" s="44" t="s">
        <v>967</v>
      </c>
      <c r="I23" s="45" t="s">
        <v>968</v>
      </c>
      <c r="J23" s="46">
        <v>11.5</v>
      </c>
      <c r="K23" s="88">
        <v>1800</v>
      </c>
      <c r="L23" s="89">
        <f t="shared" si="0"/>
        <v>3312</v>
      </c>
      <c r="M23" s="91">
        <f t="shared" si="1"/>
        <v>24012</v>
      </c>
    </row>
    <row r="24" spans="1:14" ht="33.75" customHeight="1" x14ac:dyDescent="0.3">
      <c r="A24" s="39" t="s">
        <v>554</v>
      </c>
      <c r="B24" s="50">
        <v>1226</v>
      </c>
      <c r="C24" s="122">
        <v>43566</v>
      </c>
      <c r="D24" s="123" t="s">
        <v>555</v>
      </c>
      <c r="E24" s="51">
        <v>43553</v>
      </c>
      <c r="F24" s="208" t="s">
        <v>94</v>
      </c>
      <c r="G24" s="43" t="s">
        <v>416</v>
      </c>
      <c r="H24" s="44" t="s">
        <v>969</v>
      </c>
      <c r="I24" s="45" t="s">
        <v>968</v>
      </c>
      <c r="J24" s="46">
        <v>12.5</v>
      </c>
      <c r="K24" s="88">
        <v>1800</v>
      </c>
      <c r="L24" s="89">
        <f t="shared" si="0"/>
        <v>3600</v>
      </c>
      <c r="M24" s="91">
        <f t="shared" si="1"/>
        <v>26100</v>
      </c>
    </row>
    <row r="25" spans="1:14" ht="34.5" customHeight="1" x14ac:dyDescent="0.3">
      <c r="A25" s="220" t="s">
        <v>556</v>
      </c>
      <c r="B25" s="67">
        <v>1952</v>
      </c>
      <c r="C25" s="51">
        <v>43641</v>
      </c>
      <c r="D25" s="108" t="s">
        <v>557</v>
      </c>
      <c r="E25" s="51"/>
      <c r="F25" s="211" t="s">
        <v>94</v>
      </c>
      <c r="G25" s="110" t="s">
        <v>416</v>
      </c>
      <c r="H25" s="111"/>
      <c r="I25" s="67"/>
      <c r="J25" s="109"/>
      <c r="K25" s="112"/>
      <c r="L25" s="89"/>
      <c r="M25" s="91">
        <v>8352</v>
      </c>
    </row>
    <row r="26" spans="1:14" ht="22.5" customHeight="1" x14ac:dyDescent="0.3">
      <c r="A26" s="39" t="s">
        <v>1536</v>
      </c>
      <c r="B26" s="50">
        <v>3667</v>
      </c>
      <c r="C26" s="448">
        <v>43812</v>
      </c>
      <c r="D26" s="123" t="s">
        <v>1537</v>
      </c>
      <c r="E26" s="448">
        <v>43812</v>
      </c>
      <c r="F26" s="208" t="s">
        <v>90</v>
      </c>
      <c r="G26" s="43" t="s">
        <v>84</v>
      </c>
      <c r="H26" s="44"/>
      <c r="I26" s="45"/>
      <c r="J26" s="46"/>
      <c r="K26" s="88"/>
      <c r="L26" s="193"/>
      <c r="M26" s="171">
        <v>1941</v>
      </c>
    </row>
    <row r="27" spans="1:14" ht="17.25" thickBot="1" x14ac:dyDescent="0.35">
      <c r="A27" s="195"/>
      <c r="B27" s="196"/>
      <c r="C27" s="251"/>
      <c r="D27" s="252"/>
      <c r="E27" s="197"/>
      <c r="F27" s="225"/>
      <c r="G27" s="201"/>
      <c r="H27" s="202"/>
      <c r="I27" s="203"/>
      <c r="J27" s="204"/>
      <c r="K27" s="205"/>
      <c r="L27" s="206"/>
      <c r="M27" s="175"/>
    </row>
    <row r="28" spans="1:14" ht="17.25" thickBot="1" x14ac:dyDescent="0.35">
      <c r="M28" s="169">
        <f>SUM(M12:M27)</f>
        <v>325164.62239999999</v>
      </c>
    </row>
    <row r="29" spans="1:14" x14ac:dyDescent="0.3">
      <c r="A29" s="28" t="s">
        <v>67</v>
      </c>
      <c r="B29" s="25"/>
    </row>
    <row r="31" spans="1:14" ht="15" customHeight="1" x14ac:dyDescent="0.3">
      <c r="A31" s="472" t="s">
        <v>85</v>
      </c>
      <c r="B31" s="472"/>
      <c r="D31" s="472" t="s">
        <v>203</v>
      </c>
      <c r="E31" s="472"/>
      <c r="F31" s="24"/>
      <c r="H31" s="429" t="s">
        <v>282</v>
      </c>
      <c r="J31" s="472" t="s">
        <v>86</v>
      </c>
      <c r="K31" s="472"/>
      <c r="L31" s="472"/>
    </row>
    <row r="32" spans="1:14" x14ac:dyDescent="0.3">
      <c r="A32" s="467" t="s">
        <v>0</v>
      </c>
      <c r="B32" s="467"/>
      <c r="C32" s="49"/>
      <c r="D32" s="467" t="s">
        <v>1</v>
      </c>
      <c r="E32" s="467"/>
      <c r="F32" s="49"/>
      <c r="G32" s="49"/>
      <c r="H32" s="428" t="s">
        <v>2</v>
      </c>
      <c r="I32" s="49"/>
      <c r="J32" s="467" t="s">
        <v>76</v>
      </c>
      <c r="K32" s="467"/>
      <c r="L32" s="467"/>
      <c r="M32" s="49"/>
    </row>
    <row r="33" spans="1:13" s="25" customFormat="1" ht="13.5" x14ac:dyDescent="0.25">
      <c r="A33" s="468" t="s">
        <v>25</v>
      </c>
      <c r="B33" s="468"/>
      <c r="C33" s="468"/>
      <c r="D33" s="468"/>
      <c r="E33" s="468"/>
      <c r="F33" s="468"/>
      <c r="G33" s="468"/>
      <c r="H33" s="468"/>
      <c r="I33" s="468"/>
      <c r="J33" s="468"/>
      <c r="K33" s="468"/>
      <c r="L33" s="468"/>
      <c r="M33" s="468"/>
    </row>
  </sheetData>
  <mergeCells count="16">
    <mergeCell ref="A32:B32"/>
    <mergeCell ref="D32:E32"/>
    <mergeCell ref="J32:L32"/>
    <mergeCell ref="A33:M33"/>
    <mergeCell ref="A9:B9"/>
    <mergeCell ref="C9:G9"/>
    <mergeCell ref="I9:M9"/>
    <mergeCell ref="A31:B31"/>
    <mergeCell ref="D31:E31"/>
    <mergeCell ref="J31:L31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5" fitToHeight="0" orientation="landscape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view="pageBreakPreview" zoomScale="90" zoomScaleNormal="88" zoomScaleSheetLayoutView="90" zoomScalePageLayoutView="70" workbookViewId="0">
      <selection activeCell="C9" sqref="C9:G9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3" ht="18.75" x14ac:dyDescent="0.3">
      <c r="A3" s="28" t="s">
        <v>28</v>
      </c>
      <c r="B3" s="28" t="s">
        <v>87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3" ht="18.75" x14ac:dyDescent="0.3">
      <c r="A4" s="28"/>
      <c r="B4" s="28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970</v>
      </c>
      <c r="D9" s="470"/>
      <c r="E9" s="470"/>
      <c r="F9" s="470"/>
      <c r="G9" s="470"/>
      <c r="H9" s="11" t="s">
        <v>47</v>
      </c>
      <c r="I9" s="471" t="s">
        <v>971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3.5" customHeight="1" x14ac:dyDescent="0.3">
      <c r="A12" s="39" t="s">
        <v>972</v>
      </c>
      <c r="B12" s="50">
        <v>2557</v>
      </c>
      <c r="C12" s="51">
        <v>43686</v>
      </c>
      <c r="D12" s="41"/>
      <c r="E12" s="40"/>
      <c r="F12" s="208" t="s">
        <v>89</v>
      </c>
      <c r="G12" s="43" t="s">
        <v>88</v>
      </c>
      <c r="H12" s="44" t="s">
        <v>331</v>
      </c>
      <c r="I12" s="45"/>
      <c r="J12" s="46"/>
      <c r="K12" s="88"/>
      <c r="L12" s="89"/>
      <c r="M12" s="91">
        <v>12900</v>
      </c>
    </row>
    <row r="13" spans="1:13" ht="41.25" customHeight="1" x14ac:dyDescent="0.3">
      <c r="A13" s="39" t="s">
        <v>973</v>
      </c>
      <c r="B13" s="50">
        <v>2559</v>
      </c>
      <c r="C13" s="51">
        <v>43693</v>
      </c>
      <c r="D13" s="41"/>
      <c r="E13" s="40"/>
      <c r="F13" s="208" t="s">
        <v>89</v>
      </c>
      <c r="G13" s="43" t="s">
        <v>88</v>
      </c>
      <c r="H13" s="44" t="s">
        <v>331</v>
      </c>
      <c r="I13" s="45"/>
      <c r="J13" s="46"/>
      <c r="K13" s="88"/>
      <c r="L13" s="89"/>
      <c r="M13" s="91">
        <v>12900</v>
      </c>
    </row>
    <row r="14" spans="1:13" ht="41.25" customHeight="1" x14ac:dyDescent="0.3">
      <c r="A14" s="39" t="s">
        <v>974</v>
      </c>
      <c r="B14" s="50">
        <v>2563</v>
      </c>
      <c r="C14" s="51">
        <v>43700</v>
      </c>
      <c r="D14" s="41"/>
      <c r="E14" s="40"/>
      <c r="F14" s="208" t="s">
        <v>89</v>
      </c>
      <c r="G14" s="43" t="s">
        <v>88</v>
      </c>
      <c r="H14" s="44" t="s">
        <v>331</v>
      </c>
      <c r="I14" s="45"/>
      <c r="J14" s="46"/>
      <c r="K14" s="88"/>
      <c r="L14" s="89"/>
      <c r="M14" s="91">
        <v>13150</v>
      </c>
    </row>
    <row r="15" spans="1:13" ht="41.25" customHeight="1" x14ac:dyDescent="0.3">
      <c r="A15" s="39" t="s">
        <v>975</v>
      </c>
      <c r="B15" s="50">
        <v>2575</v>
      </c>
      <c r="C15" s="51">
        <v>43707</v>
      </c>
      <c r="D15" s="41"/>
      <c r="E15" s="40"/>
      <c r="F15" s="208" t="s">
        <v>89</v>
      </c>
      <c r="G15" s="43" t="s">
        <v>88</v>
      </c>
      <c r="H15" s="44" t="s">
        <v>331</v>
      </c>
      <c r="I15" s="45"/>
      <c r="J15" s="46"/>
      <c r="K15" s="88"/>
      <c r="L15" s="89"/>
      <c r="M15" s="91">
        <v>14400</v>
      </c>
    </row>
    <row r="16" spans="1:13" s="314" customFormat="1" ht="41.25" customHeight="1" x14ac:dyDescent="0.3">
      <c r="A16" s="98" t="s">
        <v>976</v>
      </c>
      <c r="B16" s="99">
        <v>2668</v>
      </c>
      <c r="C16" s="100">
        <v>43714</v>
      </c>
      <c r="D16" s="101"/>
      <c r="E16" s="313"/>
      <c r="F16" s="250" t="s">
        <v>89</v>
      </c>
      <c r="G16" s="102" t="s">
        <v>88</v>
      </c>
      <c r="H16" s="103" t="s">
        <v>331</v>
      </c>
      <c r="I16" s="104"/>
      <c r="J16" s="105"/>
      <c r="K16" s="106"/>
      <c r="L16" s="107"/>
      <c r="M16" s="312">
        <v>14400</v>
      </c>
    </row>
    <row r="17" spans="1:16" s="314" customFormat="1" ht="41.25" customHeight="1" x14ac:dyDescent="0.3">
      <c r="A17" s="98" t="s">
        <v>977</v>
      </c>
      <c r="B17" s="99">
        <v>2676</v>
      </c>
      <c r="C17" s="100">
        <v>43721</v>
      </c>
      <c r="D17" s="101"/>
      <c r="E17" s="313"/>
      <c r="F17" s="250" t="s">
        <v>89</v>
      </c>
      <c r="G17" s="102" t="s">
        <v>88</v>
      </c>
      <c r="H17" s="103" t="s">
        <v>331</v>
      </c>
      <c r="I17" s="104"/>
      <c r="J17" s="105"/>
      <c r="K17" s="106"/>
      <c r="L17" s="107"/>
      <c r="M17" s="312">
        <v>14400</v>
      </c>
    </row>
    <row r="18" spans="1:16" s="314" customFormat="1" ht="41.25" customHeight="1" x14ac:dyDescent="0.3">
      <c r="A18" s="98" t="s">
        <v>1538</v>
      </c>
      <c r="B18" s="99">
        <v>2835</v>
      </c>
      <c r="C18" s="100">
        <v>43727</v>
      </c>
      <c r="D18" s="101"/>
      <c r="E18" s="313"/>
      <c r="F18" s="250" t="s">
        <v>89</v>
      </c>
      <c r="G18" s="102" t="s">
        <v>88</v>
      </c>
      <c r="H18" s="103" t="s">
        <v>331</v>
      </c>
      <c r="I18" s="104"/>
      <c r="J18" s="105"/>
      <c r="K18" s="106"/>
      <c r="L18" s="107"/>
      <c r="M18" s="312">
        <v>14400</v>
      </c>
    </row>
    <row r="19" spans="1:16" s="314" customFormat="1" ht="41.25" customHeight="1" x14ac:dyDescent="0.3">
      <c r="A19" s="98" t="s">
        <v>1539</v>
      </c>
      <c r="B19" s="99">
        <v>2851</v>
      </c>
      <c r="C19" s="100">
        <v>43735</v>
      </c>
      <c r="D19" s="101"/>
      <c r="E19" s="313"/>
      <c r="F19" s="250" t="s">
        <v>89</v>
      </c>
      <c r="G19" s="102" t="s">
        <v>88</v>
      </c>
      <c r="H19" s="103" t="s">
        <v>331</v>
      </c>
      <c r="I19" s="104"/>
      <c r="J19" s="105"/>
      <c r="K19" s="106"/>
      <c r="L19" s="107"/>
      <c r="M19" s="312">
        <v>14400</v>
      </c>
    </row>
    <row r="20" spans="1:16" s="314" customFormat="1" ht="41.25" customHeight="1" x14ac:dyDescent="0.3">
      <c r="A20" s="98" t="s">
        <v>978</v>
      </c>
      <c r="B20" s="99">
        <v>2684</v>
      </c>
      <c r="C20" s="100">
        <v>43727</v>
      </c>
      <c r="D20" s="101" t="s">
        <v>979</v>
      </c>
      <c r="E20" s="313"/>
      <c r="F20" s="250" t="s">
        <v>90</v>
      </c>
      <c r="G20" s="102" t="s">
        <v>349</v>
      </c>
      <c r="H20" s="103"/>
      <c r="I20" s="104"/>
      <c r="J20" s="105"/>
      <c r="K20" s="106"/>
      <c r="L20" s="107"/>
      <c r="M20" s="312">
        <v>307248.12</v>
      </c>
    </row>
    <row r="21" spans="1:16" ht="41.25" customHeight="1" x14ac:dyDescent="0.3">
      <c r="A21" s="39" t="s">
        <v>980</v>
      </c>
      <c r="B21" s="50">
        <v>2310</v>
      </c>
      <c r="C21" s="51">
        <v>43684</v>
      </c>
      <c r="D21" s="41" t="s">
        <v>981</v>
      </c>
      <c r="E21" s="51"/>
      <c r="F21" s="208" t="s">
        <v>92</v>
      </c>
      <c r="G21" s="43" t="s">
        <v>91</v>
      </c>
      <c r="H21" s="44" t="s">
        <v>1540</v>
      </c>
      <c r="I21" s="45" t="s">
        <v>116</v>
      </c>
      <c r="J21" s="46">
        <v>1</v>
      </c>
      <c r="K21" s="88">
        <v>4000</v>
      </c>
      <c r="L21" s="89">
        <f t="shared" ref="L21:L23" si="0">J21*(K21*0.16)</f>
        <v>640</v>
      </c>
      <c r="M21" s="91">
        <f t="shared" ref="M21:M23" si="1">(J21*K21)+L21</f>
        <v>4640</v>
      </c>
    </row>
    <row r="22" spans="1:16" ht="36.75" customHeight="1" x14ac:dyDescent="0.3">
      <c r="A22" s="39" t="s">
        <v>980</v>
      </c>
      <c r="B22" s="50">
        <v>2310</v>
      </c>
      <c r="C22" s="51">
        <v>43684</v>
      </c>
      <c r="D22" s="41" t="s">
        <v>981</v>
      </c>
      <c r="E22" s="51"/>
      <c r="F22" s="208" t="s">
        <v>92</v>
      </c>
      <c r="G22" s="43" t="s">
        <v>91</v>
      </c>
      <c r="H22" s="44" t="s">
        <v>1541</v>
      </c>
      <c r="I22" s="45" t="s">
        <v>116</v>
      </c>
      <c r="J22" s="46">
        <v>1</v>
      </c>
      <c r="K22" s="88">
        <v>4000</v>
      </c>
      <c r="L22" s="89">
        <f t="shared" si="0"/>
        <v>640</v>
      </c>
      <c r="M22" s="91">
        <f t="shared" si="1"/>
        <v>4640</v>
      </c>
    </row>
    <row r="23" spans="1:16" ht="36.75" customHeight="1" x14ac:dyDescent="0.3">
      <c r="A23" s="98" t="s">
        <v>982</v>
      </c>
      <c r="B23" s="99">
        <v>2542</v>
      </c>
      <c r="C23" s="100">
        <v>43684</v>
      </c>
      <c r="D23" s="101" t="s">
        <v>983</v>
      </c>
      <c r="E23" s="100"/>
      <c r="F23" s="208" t="s">
        <v>92</v>
      </c>
      <c r="G23" s="43" t="s">
        <v>91</v>
      </c>
      <c r="H23" s="103" t="s">
        <v>1542</v>
      </c>
      <c r="I23" s="104" t="s">
        <v>352</v>
      </c>
      <c r="J23" s="105">
        <v>7</v>
      </c>
      <c r="K23" s="106">
        <v>3785.7139999999999</v>
      </c>
      <c r="L23" s="89">
        <f t="shared" si="0"/>
        <v>4239.9996799999999</v>
      </c>
      <c r="M23" s="91">
        <f t="shared" si="1"/>
        <v>30739.99768</v>
      </c>
    </row>
    <row r="24" spans="1:16" ht="22.5" customHeight="1" x14ac:dyDescent="0.3">
      <c r="A24" s="278" t="s">
        <v>985</v>
      </c>
      <c r="B24" s="279">
        <v>2685</v>
      </c>
      <c r="C24" s="100">
        <v>43727</v>
      </c>
      <c r="D24" s="101" t="s">
        <v>984</v>
      </c>
      <c r="E24" s="100"/>
      <c r="F24" s="280" t="s">
        <v>163</v>
      </c>
      <c r="G24" s="281" t="s">
        <v>881</v>
      </c>
      <c r="H24" s="282"/>
      <c r="I24" s="283"/>
      <c r="J24" s="284"/>
      <c r="K24" s="285"/>
      <c r="L24" s="107"/>
      <c r="M24" s="91">
        <v>15660</v>
      </c>
    </row>
    <row r="25" spans="1:16" x14ac:dyDescent="0.3">
      <c r="A25" s="278" t="s">
        <v>986</v>
      </c>
      <c r="B25" s="279">
        <v>2311</v>
      </c>
      <c r="C25" s="100">
        <v>43684</v>
      </c>
      <c r="D25" s="101" t="s">
        <v>987</v>
      </c>
      <c r="E25" s="100"/>
      <c r="F25" s="280" t="s">
        <v>574</v>
      </c>
      <c r="G25" s="281" t="s">
        <v>575</v>
      </c>
      <c r="H25" s="282"/>
      <c r="I25" s="283"/>
      <c r="J25" s="284"/>
      <c r="K25" s="285"/>
      <c r="L25" s="107"/>
      <c r="M25" s="91">
        <v>2773</v>
      </c>
    </row>
    <row r="26" spans="1:16" x14ac:dyDescent="0.3">
      <c r="A26" s="278" t="s">
        <v>1543</v>
      </c>
      <c r="B26" s="283">
        <v>3431</v>
      </c>
      <c r="C26" s="100">
        <v>43784</v>
      </c>
      <c r="D26" s="101" t="s">
        <v>1544</v>
      </c>
      <c r="E26" s="100"/>
      <c r="F26" s="280" t="s">
        <v>94</v>
      </c>
      <c r="G26" s="281" t="s">
        <v>416</v>
      </c>
      <c r="H26" s="282"/>
      <c r="I26" s="283"/>
      <c r="J26" s="284"/>
      <c r="K26" s="285"/>
      <c r="L26" s="107"/>
      <c r="M26" s="91">
        <v>99644</v>
      </c>
    </row>
    <row r="27" spans="1:16" ht="17.25" thickBot="1" x14ac:dyDescent="0.35">
      <c r="A27" s="235" t="s">
        <v>1545</v>
      </c>
      <c r="B27" s="236">
        <v>3666</v>
      </c>
      <c r="C27" s="275">
        <v>43812</v>
      </c>
      <c r="D27" s="276" t="s">
        <v>1546</v>
      </c>
      <c r="E27" s="275"/>
      <c r="F27" s="250" t="s">
        <v>90</v>
      </c>
      <c r="G27" s="102" t="s">
        <v>349</v>
      </c>
      <c r="H27" s="240"/>
      <c r="I27" s="241"/>
      <c r="J27" s="242"/>
      <c r="K27" s="243"/>
      <c r="L27" s="277"/>
      <c r="M27" s="190">
        <v>12600</v>
      </c>
    </row>
    <row r="28" spans="1:16" ht="17.25" thickBot="1" x14ac:dyDescent="0.3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169">
        <f>SUM(M12:M27)</f>
        <v>588895.11768000002</v>
      </c>
    </row>
    <row r="29" spans="1:16" x14ac:dyDescent="0.3">
      <c r="A29" s="28" t="s">
        <v>67</v>
      </c>
      <c r="B29" s="25"/>
    </row>
    <row r="30" spans="1:16" ht="15" customHeight="1" x14ac:dyDescent="0.3">
      <c r="P30" s="1">
        <v>588895.12</v>
      </c>
    </row>
    <row r="31" spans="1:16" x14ac:dyDescent="0.3">
      <c r="A31" s="472" t="s">
        <v>85</v>
      </c>
      <c r="B31" s="472"/>
      <c r="D31" s="472" t="s">
        <v>203</v>
      </c>
      <c r="E31" s="472"/>
      <c r="F31" s="24"/>
      <c r="H31" s="429" t="s">
        <v>283</v>
      </c>
      <c r="J31" s="472" t="s">
        <v>86</v>
      </c>
      <c r="K31" s="472"/>
      <c r="L31" s="472"/>
      <c r="P31" s="402">
        <f>P30-M28</f>
        <v>2.3199999704957008E-3</v>
      </c>
    </row>
    <row r="32" spans="1:16" x14ac:dyDescent="0.3">
      <c r="A32" s="467" t="s">
        <v>0</v>
      </c>
      <c r="B32" s="467"/>
      <c r="C32" s="49"/>
      <c r="D32" s="467" t="s">
        <v>1</v>
      </c>
      <c r="E32" s="467"/>
      <c r="F32" s="49"/>
      <c r="G32" s="49"/>
      <c r="H32" s="428" t="s">
        <v>2</v>
      </c>
      <c r="I32" s="49"/>
      <c r="J32" s="467" t="s">
        <v>76</v>
      </c>
      <c r="K32" s="467"/>
      <c r="L32" s="467"/>
      <c r="M32" s="49"/>
    </row>
    <row r="34" spans="1:13" s="25" customFormat="1" ht="13.5" x14ac:dyDescent="0.25">
      <c r="A34" s="468" t="s">
        <v>25</v>
      </c>
      <c r="B34" s="468"/>
      <c r="C34" s="468"/>
      <c r="D34" s="468"/>
      <c r="E34" s="468"/>
      <c r="F34" s="468"/>
      <c r="G34" s="468"/>
      <c r="H34" s="468"/>
      <c r="I34" s="468"/>
      <c r="J34" s="468"/>
      <c r="K34" s="468"/>
      <c r="L34" s="468"/>
      <c r="M34" s="468"/>
    </row>
  </sheetData>
  <mergeCells count="16">
    <mergeCell ref="A34:M34"/>
    <mergeCell ref="A31:B31"/>
    <mergeCell ref="D31:E31"/>
    <mergeCell ref="J31:L31"/>
    <mergeCell ref="A32:B32"/>
    <mergeCell ref="D32:E32"/>
    <mergeCell ref="J32:L32"/>
    <mergeCell ref="A9:B9"/>
    <mergeCell ref="C9:G9"/>
    <mergeCell ref="I9:M9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5" fitToHeight="0" orientation="landscape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view="pageBreakPreview" zoomScale="90" zoomScaleNormal="88" zoomScaleSheetLayoutView="90" zoomScalePageLayoutView="70" workbookViewId="0">
      <selection activeCell="C9" sqref="C9:G9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" style="1" bestFit="1" customWidth="1"/>
    <col min="14" max="14" width="9.28515625" style="1" customWidth="1"/>
    <col min="15" max="16384" width="11.42578125" style="1"/>
  </cols>
  <sheetData>
    <row r="1" spans="1:14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4" ht="18.75" x14ac:dyDescent="0.3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</row>
    <row r="3" spans="1:14" ht="18.75" x14ac:dyDescent="0.3">
      <c r="A3" s="28" t="s">
        <v>28</v>
      </c>
      <c r="B3" s="28" t="s">
        <v>87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</row>
    <row r="4" spans="1:14" ht="18.75" x14ac:dyDescent="0.3">
      <c r="A4" s="28"/>
      <c r="B4" s="28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</row>
    <row r="5" spans="1:14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4" ht="23.25" x14ac:dyDescent="0.35">
      <c r="A6" s="2"/>
      <c r="K6" s="3"/>
      <c r="L6" s="3"/>
      <c r="M6" s="3"/>
    </row>
    <row r="7" spans="1:14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4" x14ac:dyDescent="0.3">
      <c r="A8" s="463"/>
      <c r="B8" s="463"/>
      <c r="C8" s="463"/>
      <c r="D8" s="9" t="s">
        <v>14</v>
      </c>
      <c r="E8" s="396"/>
      <c r="F8" s="6"/>
      <c r="G8" s="466" t="s">
        <v>42</v>
      </c>
      <c r="H8" s="466"/>
      <c r="I8" s="6"/>
      <c r="L8" s="10"/>
      <c r="M8" s="10"/>
    </row>
    <row r="9" spans="1:14" ht="35.25" customHeight="1" x14ac:dyDescent="0.3">
      <c r="A9" s="469" t="s">
        <v>46</v>
      </c>
      <c r="B9" s="469"/>
      <c r="C9" s="470" t="s">
        <v>558</v>
      </c>
      <c r="D9" s="470"/>
      <c r="E9" s="470"/>
      <c r="F9" s="470"/>
      <c r="G9" s="470"/>
      <c r="H9" s="11" t="s">
        <v>47</v>
      </c>
      <c r="I9" s="471" t="s">
        <v>559</v>
      </c>
      <c r="J9" s="471"/>
      <c r="K9" s="471"/>
      <c r="L9" s="471"/>
      <c r="M9" s="471"/>
    </row>
    <row r="10" spans="1:14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4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4" ht="43.5" customHeight="1" x14ac:dyDescent="0.3">
      <c r="A12" s="364" t="s">
        <v>560</v>
      </c>
      <c r="B12" s="365">
        <v>1533</v>
      </c>
      <c r="C12" s="347">
        <v>43616</v>
      </c>
      <c r="D12" s="366" t="s">
        <v>1181</v>
      </c>
      <c r="E12" s="349"/>
      <c r="F12" s="367" t="s">
        <v>89</v>
      </c>
      <c r="G12" s="351" t="s">
        <v>88</v>
      </c>
      <c r="H12" s="368" t="s">
        <v>1182</v>
      </c>
      <c r="I12" s="368" t="s">
        <v>1181</v>
      </c>
      <c r="J12" s="353">
        <v>1</v>
      </c>
      <c r="K12" s="354">
        <v>9600</v>
      </c>
      <c r="L12" s="341"/>
      <c r="M12" s="338">
        <f>(J12*K12)+L12</f>
        <v>9600</v>
      </c>
    </row>
    <row r="13" spans="1:14" ht="41.25" customHeight="1" x14ac:dyDescent="0.3">
      <c r="A13" s="39" t="s">
        <v>561</v>
      </c>
      <c r="B13" s="50">
        <v>1910</v>
      </c>
      <c r="C13" s="51">
        <v>43624</v>
      </c>
      <c r="D13" s="369" t="s">
        <v>1181</v>
      </c>
      <c r="E13" s="40"/>
      <c r="F13" s="42" t="s">
        <v>89</v>
      </c>
      <c r="G13" s="43" t="s">
        <v>88</v>
      </c>
      <c r="H13" s="44" t="s">
        <v>1183</v>
      </c>
      <c r="I13" s="44" t="s">
        <v>1181</v>
      </c>
      <c r="J13" s="46">
        <v>1</v>
      </c>
      <c r="K13" s="88">
        <v>9000</v>
      </c>
      <c r="L13" s="89"/>
      <c r="M13" s="91">
        <f>(J13*K13)+L13</f>
        <v>9000</v>
      </c>
    </row>
    <row r="14" spans="1:14" ht="41.25" customHeight="1" x14ac:dyDescent="0.3">
      <c r="A14" s="39" t="s">
        <v>562</v>
      </c>
      <c r="B14" s="50">
        <v>1918</v>
      </c>
      <c r="C14" s="51">
        <v>43630</v>
      </c>
      <c r="D14" s="369" t="s">
        <v>1181</v>
      </c>
      <c r="E14" s="40"/>
      <c r="F14" s="42" t="s">
        <v>89</v>
      </c>
      <c r="G14" s="43" t="s">
        <v>88</v>
      </c>
      <c r="H14" s="44" t="s">
        <v>1184</v>
      </c>
      <c r="I14" s="44" t="s">
        <v>1181</v>
      </c>
      <c r="J14" s="46">
        <v>1</v>
      </c>
      <c r="K14" s="88">
        <v>9000</v>
      </c>
      <c r="L14" s="89"/>
      <c r="M14" s="91">
        <f t="shared" ref="M14:M27" si="0">(J14*K14)+L14</f>
        <v>9000</v>
      </c>
    </row>
    <row r="15" spans="1:14" ht="41.25" customHeight="1" x14ac:dyDescent="0.3">
      <c r="A15" s="39" t="s">
        <v>563</v>
      </c>
      <c r="B15" s="50">
        <v>1941</v>
      </c>
      <c r="C15" s="51">
        <v>43637</v>
      </c>
      <c r="D15" s="369" t="s">
        <v>1181</v>
      </c>
      <c r="E15" s="40"/>
      <c r="F15" s="42" t="s">
        <v>89</v>
      </c>
      <c r="G15" s="43" t="s">
        <v>88</v>
      </c>
      <c r="H15" s="44" t="s">
        <v>1185</v>
      </c>
      <c r="I15" s="44" t="s">
        <v>1181</v>
      </c>
      <c r="J15" s="46">
        <v>1</v>
      </c>
      <c r="K15" s="88">
        <v>9000</v>
      </c>
      <c r="L15" s="89"/>
      <c r="M15" s="91">
        <f t="shared" si="0"/>
        <v>9000</v>
      </c>
    </row>
    <row r="16" spans="1:14" s="379" customFormat="1" ht="41.25" customHeight="1" x14ac:dyDescent="0.3">
      <c r="A16" s="370" t="s">
        <v>1171</v>
      </c>
      <c r="B16" s="371">
        <v>1958</v>
      </c>
      <c r="C16" s="372">
        <v>43644</v>
      </c>
      <c r="D16" s="369" t="s">
        <v>1181</v>
      </c>
      <c r="E16" s="373"/>
      <c r="F16" s="374" t="s">
        <v>89</v>
      </c>
      <c r="G16" s="375" t="s">
        <v>88</v>
      </c>
      <c r="H16" s="44" t="s">
        <v>1186</v>
      </c>
      <c r="I16" s="44" t="s">
        <v>1181</v>
      </c>
      <c r="J16" s="376">
        <v>1</v>
      </c>
      <c r="K16" s="377">
        <v>18900</v>
      </c>
      <c r="L16" s="89"/>
      <c r="M16" s="91">
        <f t="shared" si="0"/>
        <v>18900</v>
      </c>
      <c r="N16" s="378"/>
    </row>
    <row r="17" spans="1:14" s="378" customFormat="1" ht="41.25" customHeight="1" x14ac:dyDescent="0.3">
      <c r="A17" s="370" t="s">
        <v>1187</v>
      </c>
      <c r="B17" s="371">
        <v>2136</v>
      </c>
      <c r="C17" s="372">
        <v>43651</v>
      </c>
      <c r="D17" s="369" t="s">
        <v>1181</v>
      </c>
      <c r="E17" s="373"/>
      <c r="F17" s="374" t="s">
        <v>89</v>
      </c>
      <c r="G17" s="375" t="s">
        <v>88</v>
      </c>
      <c r="H17" s="380" t="s">
        <v>1188</v>
      </c>
      <c r="I17" s="380" t="s">
        <v>1181</v>
      </c>
      <c r="J17" s="376">
        <v>1</v>
      </c>
      <c r="K17" s="377">
        <v>18650</v>
      </c>
      <c r="L17" s="381"/>
      <c r="M17" s="382">
        <f t="shared" si="0"/>
        <v>18650</v>
      </c>
    </row>
    <row r="18" spans="1:14" s="378" customFormat="1" ht="41.25" customHeight="1" x14ac:dyDescent="0.3">
      <c r="A18" s="370" t="s">
        <v>1172</v>
      </c>
      <c r="B18" s="371">
        <v>2150</v>
      </c>
      <c r="C18" s="372">
        <v>43658</v>
      </c>
      <c r="D18" s="369" t="s">
        <v>1181</v>
      </c>
      <c r="E18" s="373">
        <v>43658</v>
      </c>
      <c r="F18" s="374" t="s">
        <v>89</v>
      </c>
      <c r="G18" s="375" t="s">
        <v>88</v>
      </c>
      <c r="H18" s="380" t="s">
        <v>1189</v>
      </c>
      <c r="I18" s="380" t="s">
        <v>1181</v>
      </c>
      <c r="J18" s="376">
        <v>1</v>
      </c>
      <c r="K18" s="377">
        <v>18400</v>
      </c>
      <c r="L18" s="381"/>
      <c r="M18" s="382">
        <f t="shared" si="0"/>
        <v>18400</v>
      </c>
    </row>
    <row r="19" spans="1:14" s="378" customFormat="1" ht="41.25" customHeight="1" x14ac:dyDescent="0.3">
      <c r="A19" s="370" t="s">
        <v>1173</v>
      </c>
      <c r="B19" s="371">
        <v>2154</v>
      </c>
      <c r="C19" s="372">
        <v>43665</v>
      </c>
      <c r="D19" s="369" t="s">
        <v>1181</v>
      </c>
      <c r="E19" s="373">
        <v>43665</v>
      </c>
      <c r="F19" s="374" t="s">
        <v>89</v>
      </c>
      <c r="G19" s="375" t="s">
        <v>88</v>
      </c>
      <c r="H19" s="380" t="s">
        <v>1190</v>
      </c>
      <c r="I19" s="380" t="s">
        <v>1181</v>
      </c>
      <c r="J19" s="376">
        <v>1</v>
      </c>
      <c r="K19" s="377">
        <v>19900</v>
      </c>
      <c r="L19" s="381"/>
      <c r="M19" s="382">
        <f t="shared" si="0"/>
        <v>19900</v>
      </c>
    </row>
    <row r="20" spans="1:14" s="378" customFormat="1" ht="41.25" customHeight="1" x14ac:dyDescent="0.3">
      <c r="A20" s="370" t="s">
        <v>1174</v>
      </c>
      <c r="B20" s="371">
        <v>2164</v>
      </c>
      <c r="C20" s="372">
        <v>43671</v>
      </c>
      <c r="D20" s="369" t="s">
        <v>1181</v>
      </c>
      <c r="E20" s="373">
        <v>43671</v>
      </c>
      <c r="F20" s="374" t="s">
        <v>89</v>
      </c>
      <c r="G20" s="375" t="s">
        <v>88</v>
      </c>
      <c r="H20" s="380" t="s">
        <v>1191</v>
      </c>
      <c r="I20" s="380" t="s">
        <v>1181</v>
      </c>
      <c r="J20" s="376">
        <v>1</v>
      </c>
      <c r="K20" s="377">
        <v>20650</v>
      </c>
      <c r="L20" s="381"/>
      <c r="M20" s="382">
        <f t="shared" si="0"/>
        <v>20650</v>
      </c>
    </row>
    <row r="21" spans="1:14" s="378" customFormat="1" ht="41.25" customHeight="1" x14ac:dyDescent="0.3">
      <c r="A21" s="370" t="s">
        <v>1175</v>
      </c>
      <c r="B21" s="371">
        <v>2286</v>
      </c>
      <c r="C21" s="372">
        <v>43679</v>
      </c>
      <c r="D21" s="369" t="s">
        <v>1181</v>
      </c>
      <c r="E21" s="373">
        <v>43679</v>
      </c>
      <c r="F21" s="374" t="s">
        <v>89</v>
      </c>
      <c r="G21" s="375" t="s">
        <v>88</v>
      </c>
      <c r="H21" s="380" t="s">
        <v>1192</v>
      </c>
      <c r="I21" s="380" t="s">
        <v>1181</v>
      </c>
      <c r="J21" s="376">
        <v>1</v>
      </c>
      <c r="K21" s="377">
        <v>15900</v>
      </c>
      <c r="L21" s="381"/>
      <c r="M21" s="382">
        <f t="shared" si="0"/>
        <v>15900</v>
      </c>
    </row>
    <row r="22" spans="1:14" s="378" customFormat="1" ht="41.25" customHeight="1" x14ac:dyDescent="0.3">
      <c r="A22" s="370" t="s">
        <v>1193</v>
      </c>
      <c r="B22" s="371">
        <v>2045</v>
      </c>
      <c r="C22" s="372">
        <v>43662</v>
      </c>
      <c r="D22" s="383">
        <v>1598</v>
      </c>
      <c r="E22" s="373" t="s">
        <v>1194</v>
      </c>
      <c r="F22" s="374" t="s">
        <v>90</v>
      </c>
      <c r="G22" s="375" t="s">
        <v>349</v>
      </c>
      <c r="H22" s="380" t="s">
        <v>768</v>
      </c>
      <c r="I22" s="384" t="s">
        <v>121</v>
      </c>
      <c r="J22" s="376">
        <v>850</v>
      </c>
      <c r="K22" s="377">
        <v>155.16999999999999</v>
      </c>
      <c r="L22" s="381">
        <f t="shared" ref="L22:L30" si="1">(J22*K22)*0.16</f>
        <v>21103.119999999999</v>
      </c>
      <c r="M22" s="382">
        <f t="shared" si="0"/>
        <v>152997.62</v>
      </c>
    </row>
    <row r="23" spans="1:14" s="378" customFormat="1" ht="41.25" customHeight="1" x14ac:dyDescent="0.3">
      <c r="A23" s="370" t="s">
        <v>1193</v>
      </c>
      <c r="B23" s="371">
        <v>2045</v>
      </c>
      <c r="C23" s="372">
        <v>43662</v>
      </c>
      <c r="D23" s="383">
        <v>1598</v>
      </c>
      <c r="E23" s="373" t="s">
        <v>1194</v>
      </c>
      <c r="F23" s="374" t="s">
        <v>90</v>
      </c>
      <c r="G23" s="375" t="s">
        <v>349</v>
      </c>
      <c r="H23" s="380" t="s">
        <v>1195</v>
      </c>
      <c r="I23" s="384" t="s">
        <v>121</v>
      </c>
      <c r="J23" s="376">
        <v>1</v>
      </c>
      <c r="K23" s="377">
        <v>3413.8</v>
      </c>
      <c r="L23" s="381">
        <f t="shared" si="1"/>
        <v>546.20800000000008</v>
      </c>
      <c r="M23" s="382">
        <f t="shared" si="0"/>
        <v>3960.0080000000003</v>
      </c>
    </row>
    <row r="24" spans="1:14" s="378" customFormat="1" ht="41.25" customHeight="1" x14ac:dyDescent="0.3">
      <c r="A24" s="370" t="s">
        <v>1193</v>
      </c>
      <c r="B24" s="371">
        <v>2045</v>
      </c>
      <c r="C24" s="372">
        <v>43662</v>
      </c>
      <c r="D24" s="383">
        <v>1598</v>
      </c>
      <c r="E24" s="373" t="s">
        <v>1194</v>
      </c>
      <c r="F24" s="374" t="s">
        <v>90</v>
      </c>
      <c r="G24" s="375" t="s">
        <v>349</v>
      </c>
      <c r="H24" s="380" t="s">
        <v>181</v>
      </c>
      <c r="I24" s="384" t="s">
        <v>123</v>
      </c>
      <c r="J24" s="376">
        <v>2</v>
      </c>
      <c r="K24" s="377">
        <v>2353.44</v>
      </c>
      <c r="L24" s="381">
        <f t="shared" si="1"/>
        <v>753.10080000000005</v>
      </c>
      <c r="M24" s="382">
        <f t="shared" si="0"/>
        <v>5459.9808000000003</v>
      </c>
    </row>
    <row r="25" spans="1:14" s="378" customFormat="1" ht="41.25" customHeight="1" x14ac:dyDescent="0.3">
      <c r="A25" s="370" t="s">
        <v>1193</v>
      </c>
      <c r="B25" s="371">
        <v>2045</v>
      </c>
      <c r="C25" s="372">
        <v>43662</v>
      </c>
      <c r="D25" s="383">
        <v>1598</v>
      </c>
      <c r="E25" s="373" t="s">
        <v>1194</v>
      </c>
      <c r="F25" s="374" t="s">
        <v>90</v>
      </c>
      <c r="G25" s="375" t="s">
        <v>349</v>
      </c>
      <c r="H25" s="380" t="s">
        <v>264</v>
      </c>
      <c r="I25" s="384" t="s">
        <v>121</v>
      </c>
      <c r="J25" s="376">
        <v>14</v>
      </c>
      <c r="K25" s="377">
        <v>73.27</v>
      </c>
      <c r="L25" s="381">
        <f t="shared" si="1"/>
        <v>164.12479999999999</v>
      </c>
      <c r="M25" s="382">
        <f t="shared" si="0"/>
        <v>1189.9048</v>
      </c>
    </row>
    <row r="26" spans="1:14" s="378" customFormat="1" ht="41.25" customHeight="1" x14ac:dyDescent="0.3">
      <c r="A26" s="370" t="s">
        <v>1193</v>
      </c>
      <c r="B26" s="371">
        <v>2045</v>
      </c>
      <c r="C26" s="372">
        <v>43662</v>
      </c>
      <c r="D26" s="383">
        <v>1598</v>
      </c>
      <c r="E26" s="373" t="s">
        <v>1194</v>
      </c>
      <c r="F26" s="374" t="s">
        <v>90</v>
      </c>
      <c r="G26" s="375" t="s">
        <v>349</v>
      </c>
      <c r="H26" s="380" t="s">
        <v>1196</v>
      </c>
      <c r="I26" s="384" t="s">
        <v>121</v>
      </c>
      <c r="J26" s="376">
        <v>2</v>
      </c>
      <c r="K26" s="377">
        <v>336.9</v>
      </c>
      <c r="L26" s="381">
        <f t="shared" si="1"/>
        <v>107.80799999999999</v>
      </c>
      <c r="M26" s="382">
        <f t="shared" si="0"/>
        <v>781.60799999999995</v>
      </c>
    </row>
    <row r="27" spans="1:14" s="378" customFormat="1" ht="41.25" customHeight="1" x14ac:dyDescent="0.3">
      <c r="A27" s="370" t="s">
        <v>1193</v>
      </c>
      <c r="B27" s="371">
        <v>2045</v>
      </c>
      <c r="C27" s="372">
        <v>43662</v>
      </c>
      <c r="D27" s="383">
        <v>1598</v>
      </c>
      <c r="E27" s="373" t="s">
        <v>1194</v>
      </c>
      <c r="F27" s="374" t="s">
        <v>90</v>
      </c>
      <c r="G27" s="375" t="s">
        <v>349</v>
      </c>
      <c r="H27" s="380" t="s">
        <v>1197</v>
      </c>
      <c r="I27" s="384" t="s">
        <v>121</v>
      </c>
      <c r="J27" s="376">
        <v>1</v>
      </c>
      <c r="K27" s="377">
        <v>586.96</v>
      </c>
      <c r="L27" s="381">
        <f t="shared" si="1"/>
        <v>93.913600000000002</v>
      </c>
      <c r="M27" s="382">
        <f t="shared" si="0"/>
        <v>680.87360000000001</v>
      </c>
      <c r="N27" s="385"/>
    </row>
    <row r="28" spans="1:14" ht="60" customHeight="1" x14ac:dyDescent="0.3">
      <c r="A28" s="39" t="s">
        <v>564</v>
      </c>
      <c r="B28" s="50">
        <v>1951</v>
      </c>
      <c r="C28" s="51">
        <v>43641</v>
      </c>
      <c r="D28" s="41" t="s">
        <v>565</v>
      </c>
      <c r="E28" s="51"/>
      <c r="F28" s="42" t="s">
        <v>94</v>
      </c>
      <c r="G28" s="43" t="s">
        <v>416</v>
      </c>
      <c r="H28" s="44"/>
      <c r="I28" s="45"/>
      <c r="J28" s="46"/>
      <c r="K28" s="88"/>
      <c r="L28" s="89">
        <f t="shared" si="1"/>
        <v>0</v>
      </c>
      <c r="M28" s="91">
        <v>17980</v>
      </c>
    </row>
    <row r="29" spans="1:14" ht="41.25" customHeight="1" x14ac:dyDescent="0.3">
      <c r="A29" s="98" t="s">
        <v>566</v>
      </c>
      <c r="B29" s="99">
        <v>1922</v>
      </c>
      <c r="C29" s="100">
        <v>43637</v>
      </c>
      <c r="D29" s="101" t="s">
        <v>567</v>
      </c>
      <c r="E29" s="100"/>
      <c r="F29" s="386" t="s">
        <v>464</v>
      </c>
      <c r="G29" s="102" t="s">
        <v>465</v>
      </c>
      <c r="H29" s="103"/>
      <c r="I29" s="104"/>
      <c r="J29" s="105"/>
      <c r="K29" s="106"/>
      <c r="L29" s="89">
        <f t="shared" si="1"/>
        <v>0</v>
      </c>
      <c r="M29" s="91">
        <v>3712</v>
      </c>
    </row>
    <row r="30" spans="1:14" ht="41.25" customHeight="1" x14ac:dyDescent="0.3">
      <c r="A30" s="278" t="s">
        <v>568</v>
      </c>
      <c r="B30" s="279">
        <v>1923</v>
      </c>
      <c r="C30" s="100">
        <v>43637</v>
      </c>
      <c r="D30" s="101" t="s">
        <v>569</v>
      </c>
      <c r="E30" s="100"/>
      <c r="F30" s="311" t="s">
        <v>464</v>
      </c>
      <c r="G30" s="281" t="s">
        <v>465</v>
      </c>
      <c r="H30" s="282"/>
      <c r="I30" s="283"/>
      <c r="J30" s="284"/>
      <c r="K30" s="285"/>
      <c r="L30" s="89">
        <f t="shared" si="1"/>
        <v>0</v>
      </c>
      <c r="M30" s="91">
        <v>2784</v>
      </c>
    </row>
    <row r="31" spans="1:14" ht="41.25" customHeight="1" x14ac:dyDescent="0.3">
      <c r="A31" s="278" t="s">
        <v>1198</v>
      </c>
      <c r="B31" s="279">
        <v>2302</v>
      </c>
      <c r="C31" s="100">
        <v>43699</v>
      </c>
      <c r="D31" s="101" t="s">
        <v>569</v>
      </c>
      <c r="E31" s="100"/>
      <c r="F31" s="311" t="s">
        <v>464</v>
      </c>
      <c r="G31" s="281" t="s">
        <v>416</v>
      </c>
      <c r="H31" s="282"/>
      <c r="I31" s="283"/>
      <c r="J31" s="284"/>
      <c r="K31" s="285"/>
      <c r="L31" s="89"/>
      <c r="M31" s="91">
        <v>82940</v>
      </c>
    </row>
    <row r="32" spans="1:14" ht="41.25" customHeight="1" x14ac:dyDescent="0.3">
      <c r="A32" s="278"/>
      <c r="B32" s="279">
        <v>2308</v>
      </c>
      <c r="C32" s="100">
        <v>43684</v>
      </c>
      <c r="D32" s="101" t="s">
        <v>1199</v>
      </c>
      <c r="E32" s="100"/>
      <c r="F32" s="311"/>
      <c r="G32" s="281" t="s">
        <v>1200</v>
      </c>
      <c r="H32" s="282"/>
      <c r="I32" s="283"/>
      <c r="J32" s="284"/>
      <c r="K32" s="285"/>
      <c r="L32" s="89"/>
      <c r="M32" s="91">
        <v>20358</v>
      </c>
    </row>
    <row r="33" spans="1:13" ht="41.25" customHeight="1" thickBot="1" x14ac:dyDescent="0.35">
      <c r="A33" s="387"/>
      <c r="B33" s="388">
        <v>2549</v>
      </c>
      <c r="C33" s="237">
        <v>43691</v>
      </c>
      <c r="D33" s="238">
        <v>1618</v>
      </c>
      <c r="E33" s="237"/>
      <c r="F33" s="389" t="s">
        <v>90</v>
      </c>
      <c r="G33" s="390" t="s">
        <v>349</v>
      </c>
      <c r="H33" s="391"/>
      <c r="I33" s="392"/>
      <c r="J33" s="393"/>
      <c r="K33" s="394"/>
      <c r="L33" s="206"/>
      <c r="M33" s="175">
        <v>149565.11199999999</v>
      </c>
    </row>
    <row r="34" spans="1:13" ht="22.5" customHeight="1" thickBot="1" x14ac:dyDescent="0.3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34">
        <f>SUM(M12:M33)</f>
        <v>591409.10719999997</v>
      </c>
    </row>
    <row r="35" spans="1:13" x14ac:dyDescent="0.3">
      <c r="A35" s="28" t="s">
        <v>67</v>
      </c>
      <c r="B35" s="25"/>
    </row>
    <row r="36" spans="1:13" x14ac:dyDescent="0.3">
      <c r="M36" s="395"/>
    </row>
    <row r="37" spans="1:13" x14ac:dyDescent="0.3">
      <c r="A37" s="472" t="s">
        <v>85</v>
      </c>
      <c r="B37" s="472"/>
      <c r="D37" s="472" t="s">
        <v>203</v>
      </c>
      <c r="E37" s="472"/>
      <c r="F37" s="24"/>
      <c r="H37" s="356" t="s">
        <v>283</v>
      </c>
      <c r="J37" s="472" t="s">
        <v>86</v>
      </c>
      <c r="K37" s="472"/>
      <c r="L37" s="472"/>
    </row>
    <row r="38" spans="1:13" x14ac:dyDescent="0.3">
      <c r="A38" s="467" t="s">
        <v>0</v>
      </c>
      <c r="B38" s="467"/>
      <c r="C38" s="49"/>
      <c r="D38" s="467" t="s">
        <v>1</v>
      </c>
      <c r="E38" s="467"/>
      <c r="F38" s="49"/>
      <c r="G38" s="49"/>
      <c r="H38" s="355" t="s">
        <v>2</v>
      </c>
      <c r="I38" s="49"/>
      <c r="J38" s="467" t="s">
        <v>76</v>
      </c>
      <c r="K38" s="467"/>
      <c r="L38" s="467"/>
      <c r="M38" s="49"/>
    </row>
    <row r="40" spans="1:13" s="25" customFormat="1" ht="15" customHeight="1" x14ac:dyDescent="0.25">
      <c r="A40" s="468" t="s">
        <v>25</v>
      </c>
      <c r="B40" s="468"/>
      <c r="C40" s="468"/>
      <c r="D40" s="468"/>
      <c r="E40" s="468"/>
      <c r="F40" s="468"/>
      <c r="G40" s="468"/>
      <c r="H40" s="468"/>
      <c r="I40" s="468"/>
      <c r="J40" s="468"/>
      <c r="K40" s="468"/>
      <c r="L40" s="468"/>
      <c r="M40" s="468"/>
    </row>
  </sheetData>
  <mergeCells count="16">
    <mergeCell ref="A38:B38"/>
    <mergeCell ref="D38:E38"/>
    <mergeCell ref="J38:L38"/>
    <mergeCell ref="A40:M40"/>
    <mergeCell ref="A9:B9"/>
    <mergeCell ref="C9:G9"/>
    <mergeCell ref="I9:M9"/>
    <mergeCell ref="A37:B37"/>
    <mergeCell ref="D37:E37"/>
    <mergeCell ref="J37:L37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5" fitToHeight="0" orientation="landscape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view="pageBreakPreview" zoomScale="80" zoomScaleNormal="88" zoomScaleSheetLayoutView="80" zoomScalePageLayoutView="70" workbookViewId="0">
      <selection activeCell="C9" sqref="C9:G9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18.75" x14ac:dyDescent="0.3">
      <c r="A3" s="28" t="s">
        <v>28</v>
      </c>
      <c r="B3" s="28" t="s">
        <v>87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18.75" x14ac:dyDescent="0.3">
      <c r="A4" s="28"/>
      <c r="B4" s="28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3" x14ac:dyDescent="0.3">
      <c r="A5" s="92" t="s">
        <v>1221</v>
      </c>
      <c r="B5" s="92"/>
      <c r="C5" s="9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570</v>
      </c>
      <c r="D9" s="473"/>
      <c r="E9" s="473"/>
      <c r="F9" s="473"/>
      <c r="G9" s="473"/>
      <c r="H9" s="11" t="s">
        <v>47</v>
      </c>
      <c r="I9" s="471" t="s">
        <v>571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8.5" customHeight="1" x14ac:dyDescent="0.3">
      <c r="A12" s="39" t="s">
        <v>572</v>
      </c>
      <c r="B12" s="50">
        <v>1897</v>
      </c>
      <c r="C12" s="51">
        <v>43628</v>
      </c>
      <c r="D12" s="41" t="s">
        <v>573</v>
      </c>
      <c r="E12" s="51"/>
      <c r="F12" s="208" t="s">
        <v>574</v>
      </c>
      <c r="G12" s="43" t="s">
        <v>575</v>
      </c>
      <c r="H12" s="93"/>
      <c r="I12" s="45"/>
      <c r="J12" s="94"/>
      <c r="K12" s="88"/>
      <c r="L12" s="89"/>
      <c r="M12" s="91">
        <v>4366</v>
      </c>
    </row>
    <row r="13" spans="1:13" ht="55.5" customHeight="1" thickBot="1" x14ac:dyDescent="0.35">
      <c r="A13" s="195"/>
      <c r="B13" s="247"/>
      <c r="C13" s="199"/>
      <c r="D13" s="198"/>
      <c r="E13" s="199"/>
      <c r="F13" s="203"/>
      <c r="G13" s="201"/>
      <c r="H13" s="202"/>
      <c r="I13" s="203"/>
      <c r="J13" s="204"/>
      <c r="K13" s="205"/>
      <c r="L13" s="206"/>
      <c r="M13" s="248"/>
    </row>
    <row r="14" spans="1:13" ht="17.25" thickBot="1" x14ac:dyDescent="0.3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169">
        <f>SUM(M12:M13)</f>
        <v>4366</v>
      </c>
    </row>
    <row r="15" spans="1:13" x14ac:dyDescent="0.3">
      <c r="A15" s="28" t="s">
        <v>67</v>
      </c>
      <c r="B15" s="25"/>
    </row>
    <row r="16" spans="1:13" x14ac:dyDescent="0.3">
      <c r="A16" s="28"/>
      <c r="B16" s="25"/>
    </row>
    <row r="17" spans="1:13" x14ac:dyDescent="0.3">
      <c r="A17" s="28"/>
      <c r="B17" s="25"/>
    </row>
    <row r="18" spans="1:13" x14ac:dyDescent="0.3">
      <c r="A18" s="28"/>
      <c r="B18" s="25"/>
    </row>
    <row r="19" spans="1:13" x14ac:dyDescent="0.3">
      <c r="A19" s="28"/>
      <c r="B19" s="25"/>
    </row>
    <row r="20" spans="1:13" x14ac:dyDescent="0.3">
      <c r="A20" s="28"/>
      <c r="B20" s="25"/>
    </row>
    <row r="21" spans="1:13" x14ac:dyDescent="0.3">
      <c r="A21" s="28"/>
      <c r="B21" s="25"/>
    </row>
    <row r="23" spans="1:13" x14ac:dyDescent="0.3">
      <c r="A23" s="472" t="s">
        <v>85</v>
      </c>
      <c r="B23" s="472"/>
      <c r="D23" s="472" t="s">
        <v>203</v>
      </c>
      <c r="E23" s="472"/>
      <c r="F23" s="24"/>
      <c r="H23" s="114" t="s">
        <v>283</v>
      </c>
      <c r="J23" s="472" t="s">
        <v>86</v>
      </c>
      <c r="K23" s="472"/>
      <c r="L23" s="472"/>
    </row>
    <row r="24" spans="1:13" x14ac:dyDescent="0.3">
      <c r="A24" s="467" t="s">
        <v>0</v>
      </c>
      <c r="B24" s="467"/>
      <c r="D24" s="467" t="s">
        <v>1</v>
      </c>
      <c r="E24" s="467"/>
      <c r="H24" s="113" t="s">
        <v>2</v>
      </c>
      <c r="J24" s="467" t="s">
        <v>76</v>
      </c>
      <c r="K24" s="467"/>
      <c r="L24" s="467"/>
    </row>
    <row r="26" spans="1:13" s="25" customFormat="1" ht="15" customHeight="1" x14ac:dyDescent="0.25">
      <c r="A26" s="468" t="s">
        <v>25</v>
      </c>
      <c r="B26" s="468"/>
      <c r="C26" s="468"/>
      <c r="D26" s="468"/>
      <c r="E26" s="468"/>
      <c r="F26" s="468"/>
      <c r="G26" s="468"/>
      <c r="H26" s="468"/>
      <c r="I26" s="468"/>
      <c r="J26" s="468"/>
      <c r="K26" s="468"/>
      <c r="L26" s="468"/>
      <c r="M26" s="468"/>
    </row>
  </sheetData>
  <mergeCells count="15">
    <mergeCell ref="A26:M26"/>
    <mergeCell ref="A23:B23"/>
    <mergeCell ref="D23:E23"/>
    <mergeCell ref="J23:L23"/>
    <mergeCell ref="A24:B24"/>
    <mergeCell ref="D24:E24"/>
    <mergeCell ref="J24:L24"/>
    <mergeCell ref="A9:B9"/>
    <mergeCell ref="C9:G9"/>
    <mergeCell ref="I9:M9"/>
    <mergeCell ref="A1:M1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orientation="landscape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view="pageBreakPreview" zoomScale="90" zoomScaleNormal="88" zoomScaleSheetLayoutView="90" zoomScalePageLayoutView="70" workbookViewId="0">
      <selection activeCell="A5" sqref="A5:C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3" ht="18.75" x14ac:dyDescent="0.3">
      <c r="A3" s="28" t="s">
        <v>28</v>
      </c>
      <c r="B3" s="28" t="s">
        <v>87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3" ht="18.75" x14ac:dyDescent="0.3">
      <c r="A4" s="28"/>
      <c r="B4" s="28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362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988</v>
      </c>
      <c r="D9" s="470"/>
      <c r="E9" s="470"/>
      <c r="F9" s="470"/>
      <c r="G9" s="470"/>
      <c r="H9" s="11" t="s">
        <v>47</v>
      </c>
      <c r="I9" s="471" t="s">
        <v>989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3.5" customHeight="1" x14ac:dyDescent="0.3">
      <c r="A12" s="39" t="s">
        <v>990</v>
      </c>
      <c r="B12" s="50">
        <v>2564</v>
      </c>
      <c r="C12" s="51">
        <v>43700</v>
      </c>
      <c r="D12" s="41"/>
      <c r="E12" s="40"/>
      <c r="F12" s="208" t="s">
        <v>89</v>
      </c>
      <c r="G12" s="43" t="s">
        <v>88</v>
      </c>
      <c r="H12" s="44" t="s">
        <v>331</v>
      </c>
      <c r="I12" s="45"/>
      <c r="J12" s="46"/>
      <c r="K12" s="88"/>
      <c r="L12" s="89"/>
      <c r="M12" s="91">
        <v>4300</v>
      </c>
    </row>
    <row r="13" spans="1:13" ht="41.25" customHeight="1" x14ac:dyDescent="0.3">
      <c r="A13" s="39" t="s">
        <v>991</v>
      </c>
      <c r="B13" s="50">
        <v>2574</v>
      </c>
      <c r="C13" s="51">
        <v>43707</v>
      </c>
      <c r="D13" s="41"/>
      <c r="E13" s="40"/>
      <c r="F13" s="208" t="s">
        <v>89</v>
      </c>
      <c r="G13" s="43" t="s">
        <v>88</v>
      </c>
      <c r="H13" s="44" t="s">
        <v>331</v>
      </c>
      <c r="I13" s="45"/>
      <c r="J13" s="46"/>
      <c r="K13" s="88"/>
      <c r="L13" s="89"/>
      <c r="M13" s="91">
        <v>5500</v>
      </c>
    </row>
    <row r="14" spans="1:13" ht="41.25" customHeight="1" x14ac:dyDescent="0.3">
      <c r="A14" s="39" t="s">
        <v>992</v>
      </c>
      <c r="B14" s="50">
        <v>2670</v>
      </c>
      <c r="C14" s="51">
        <v>43714</v>
      </c>
      <c r="D14" s="41"/>
      <c r="E14" s="40"/>
      <c r="F14" s="208" t="s">
        <v>89</v>
      </c>
      <c r="G14" s="43" t="s">
        <v>88</v>
      </c>
      <c r="H14" s="44" t="s">
        <v>331</v>
      </c>
      <c r="I14" s="45"/>
      <c r="J14" s="46"/>
      <c r="K14" s="88"/>
      <c r="L14" s="89"/>
      <c r="M14" s="91">
        <v>6800</v>
      </c>
    </row>
    <row r="15" spans="1:13" ht="41.25" customHeight="1" x14ac:dyDescent="0.3">
      <c r="A15" s="39" t="s">
        <v>993</v>
      </c>
      <c r="B15" s="50">
        <v>2673</v>
      </c>
      <c r="C15" s="51">
        <v>43721</v>
      </c>
      <c r="D15" s="41"/>
      <c r="E15" s="40"/>
      <c r="F15" s="208" t="s">
        <v>89</v>
      </c>
      <c r="G15" s="43" t="s">
        <v>88</v>
      </c>
      <c r="H15" s="44" t="s">
        <v>331</v>
      </c>
      <c r="I15" s="45"/>
      <c r="J15" s="46"/>
      <c r="K15" s="88"/>
      <c r="L15" s="89"/>
      <c r="M15" s="91">
        <v>6800</v>
      </c>
    </row>
    <row r="16" spans="1:13" ht="41.25" customHeight="1" x14ac:dyDescent="0.3">
      <c r="A16" s="39" t="s">
        <v>1547</v>
      </c>
      <c r="B16" s="50">
        <v>2838</v>
      </c>
      <c r="C16" s="51">
        <v>43727</v>
      </c>
      <c r="D16" s="41"/>
      <c r="E16" s="40"/>
      <c r="F16" s="208" t="s">
        <v>89</v>
      </c>
      <c r="G16" s="43" t="s">
        <v>88</v>
      </c>
      <c r="H16" s="44" t="s">
        <v>331</v>
      </c>
      <c r="I16" s="45"/>
      <c r="J16" s="46"/>
      <c r="K16" s="88"/>
      <c r="L16" s="89"/>
      <c r="M16" s="91">
        <v>5500</v>
      </c>
    </row>
    <row r="17" spans="1:14" ht="41.25" customHeight="1" x14ac:dyDescent="0.3">
      <c r="A17" s="39" t="s">
        <v>1548</v>
      </c>
      <c r="B17" s="50">
        <v>2839</v>
      </c>
      <c r="C17" s="51">
        <v>43735</v>
      </c>
      <c r="D17" s="41"/>
      <c r="E17" s="40"/>
      <c r="F17" s="208" t="s">
        <v>89</v>
      </c>
      <c r="G17" s="43" t="s">
        <v>88</v>
      </c>
      <c r="H17" s="44" t="s">
        <v>331</v>
      </c>
      <c r="I17" s="45"/>
      <c r="J17" s="46"/>
      <c r="K17" s="88"/>
      <c r="L17" s="89"/>
      <c r="M17" s="91">
        <v>5500</v>
      </c>
    </row>
    <row r="18" spans="1:14" ht="41.25" customHeight="1" x14ac:dyDescent="0.3">
      <c r="A18" s="220" t="s">
        <v>1547</v>
      </c>
      <c r="B18" s="67">
        <v>2838</v>
      </c>
      <c r="C18" s="51">
        <v>43727</v>
      </c>
      <c r="D18" s="41"/>
      <c r="E18" s="40"/>
      <c r="F18" s="250" t="s">
        <v>90</v>
      </c>
      <c r="G18" s="102" t="s">
        <v>349</v>
      </c>
      <c r="H18" s="111" t="s">
        <v>768</v>
      </c>
      <c r="I18" s="67" t="s">
        <v>481</v>
      </c>
      <c r="J18" s="109">
        <v>25</v>
      </c>
      <c r="K18" s="112">
        <v>155.16999999999999</v>
      </c>
      <c r="L18" s="89">
        <f t="shared" ref="L18:L23" si="0">J18*(K18*0.16)</f>
        <v>620.67999999999995</v>
      </c>
      <c r="M18" s="91">
        <f t="shared" ref="M18:M23" si="1">(J18*K18)+L18</f>
        <v>4499.9299999999994</v>
      </c>
    </row>
    <row r="19" spans="1:14" ht="41.25" customHeight="1" x14ac:dyDescent="0.3">
      <c r="A19" s="220" t="s">
        <v>1547</v>
      </c>
      <c r="B19" s="67">
        <v>2838</v>
      </c>
      <c r="C19" s="51">
        <v>43727</v>
      </c>
      <c r="D19" s="41"/>
      <c r="E19" s="40"/>
      <c r="F19" s="250" t="s">
        <v>90</v>
      </c>
      <c r="G19" s="102" t="s">
        <v>349</v>
      </c>
      <c r="H19" s="111" t="s">
        <v>513</v>
      </c>
      <c r="I19" s="67" t="s">
        <v>352</v>
      </c>
      <c r="J19" s="109">
        <v>8</v>
      </c>
      <c r="K19" s="112">
        <v>99.13</v>
      </c>
      <c r="L19" s="89">
        <f t="shared" si="0"/>
        <v>126.88639999999999</v>
      </c>
      <c r="M19" s="91">
        <f t="shared" si="1"/>
        <v>919.92639999999994</v>
      </c>
    </row>
    <row r="20" spans="1:14" ht="41.25" customHeight="1" x14ac:dyDescent="0.3">
      <c r="A20" s="220" t="s">
        <v>1547</v>
      </c>
      <c r="B20" s="67">
        <v>2838</v>
      </c>
      <c r="C20" s="51">
        <v>43727</v>
      </c>
      <c r="D20" s="41"/>
      <c r="E20" s="40"/>
      <c r="F20" s="250" t="s">
        <v>90</v>
      </c>
      <c r="G20" s="102" t="s">
        <v>349</v>
      </c>
      <c r="H20" s="111" t="s">
        <v>1549</v>
      </c>
      <c r="I20" s="67" t="s">
        <v>352</v>
      </c>
      <c r="J20" s="109">
        <v>2</v>
      </c>
      <c r="K20" s="112">
        <v>448.27</v>
      </c>
      <c r="L20" s="89">
        <f t="shared" si="0"/>
        <v>143.44640000000001</v>
      </c>
      <c r="M20" s="91">
        <f t="shared" si="1"/>
        <v>1039.9864</v>
      </c>
    </row>
    <row r="21" spans="1:14" ht="41.25" customHeight="1" x14ac:dyDescent="0.3">
      <c r="A21" s="220" t="s">
        <v>1547</v>
      </c>
      <c r="B21" s="67">
        <v>2838</v>
      </c>
      <c r="C21" s="51">
        <v>43727</v>
      </c>
      <c r="D21" s="41"/>
      <c r="E21" s="40"/>
      <c r="F21" s="250" t="s">
        <v>90</v>
      </c>
      <c r="G21" s="102" t="s">
        <v>349</v>
      </c>
      <c r="H21" s="111" t="s">
        <v>1550</v>
      </c>
      <c r="I21" s="67" t="s">
        <v>352</v>
      </c>
      <c r="J21" s="109">
        <v>20</v>
      </c>
      <c r="K21" s="112">
        <v>56.03</v>
      </c>
      <c r="L21" s="89">
        <f t="shared" si="0"/>
        <v>179.29599999999999</v>
      </c>
      <c r="M21" s="91">
        <f t="shared" si="1"/>
        <v>1299.896</v>
      </c>
    </row>
    <row r="22" spans="1:14" ht="41.25" customHeight="1" x14ac:dyDescent="0.3">
      <c r="A22" s="220" t="s">
        <v>1547</v>
      </c>
      <c r="B22" s="67">
        <v>2838</v>
      </c>
      <c r="C22" s="51">
        <v>43727</v>
      </c>
      <c r="D22" s="41"/>
      <c r="E22" s="40"/>
      <c r="F22" s="250" t="s">
        <v>90</v>
      </c>
      <c r="G22" s="102" t="s">
        <v>349</v>
      </c>
      <c r="H22" s="111" t="s">
        <v>1551</v>
      </c>
      <c r="I22" s="67" t="s">
        <v>352</v>
      </c>
      <c r="J22" s="109">
        <v>20</v>
      </c>
      <c r="K22" s="112">
        <v>18.97</v>
      </c>
      <c r="L22" s="89">
        <f t="shared" si="0"/>
        <v>60.703999999999994</v>
      </c>
      <c r="M22" s="91">
        <f t="shared" si="1"/>
        <v>440.10399999999998</v>
      </c>
    </row>
    <row r="23" spans="1:14" ht="41.25" customHeight="1" x14ac:dyDescent="0.3">
      <c r="A23" s="220" t="s">
        <v>1547</v>
      </c>
      <c r="B23" s="67">
        <v>2838</v>
      </c>
      <c r="C23" s="51">
        <v>43727</v>
      </c>
      <c r="D23" s="41"/>
      <c r="E23" s="40"/>
      <c r="F23" s="250" t="s">
        <v>90</v>
      </c>
      <c r="G23" s="102" t="s">
        <v>349</v>
      </c>
      <c r="H23" s="111" t="s">
        <v>1552</v>
      </c>
      <c r="I23" s="67" t="s">
        <v>352</v>
      </c>
      <c r="J23" s="109">
        <v>2</v>
      </c>
      <c r="K23" s="112">
        <v>383.62</v>
      </c>
      <c r="L23" s="89">
        <f t="shared" si="0"/>
        <v>122.75840000000001</v>
      </c>
      <c r="M23" s="91">
        <f t="shared" si="1"/>
        <v>889.99840000000006</v>
      </c>
    </row>
    <row r="24" spans="1:14" s="314" customFormat="1" ht="41.25" customHeight="1" x14ac:dyDescent="0.3">
      <c r="A24" s="278" t="s">
        <v>994</v>
      </c>
      <c r="B24" s="283">
        <v>2686</v>
      </c>
      <c r="C24" s="100">
        <v>43727</v>
      </c>
      <c r="D24" s="101" t="s">
        <v>995</v>
      </c>
      <c r="E24" s="313"/>
      <c r="F24" s="280" t="s">
        <v>163</v>
      </c>
      <c r="G24" s="281" t="s">
        <v>881</v>
      </c>
      <c r="H24" s="282"/>
      <c r="I24" s="283"/>
      <c r="J24" s="284"/>
      <c r="K24" s="285"/>
      <c r="L24" s="107"/>
      <c r="M24" s="312">
        <v>29592.76</v>
      </c>
    </row>
    <row r="25" spans="1:14" s="314" customFormat="1" ht="41.25" customHeight="1" thickBot="1" x14ac:dyDescent="0.35">
      <c r="A25" s="235" t="s">
        <v>1553</v>
      </c>
      <c r="B25" s="236">
        <v>3436</v>
      </c>
      <c r="C25" s="275">
        <v>43784</v>
      </c>
      <c r="D25" s="276" t="s">
        <v>1554</v>
      </c>
      <c r="E25" s="449"/>
      <c r="F25" s="244" t="s">
        <v>464</v>
      </c>
      <c r="G25" s="239" t="s">
        <v>465</v>
      </c>
      <c r="H25" s="240"/>
      <c r="I25" s="241"/>
      <c r="J25" s="242"/>
      <c r="K25" s="243"/>
      <c r="L25" s="277"/>
      <c r="M25" s="450">
        <v>1218</v>
      </c>
    </row>
    <row r="26" spans="1:14" ht="27" customHeight="1" thickBot="1" x14ac:dyDescent="0.3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34">
        <f>SUM(M12:M25)</f>
        <v>74300.60119999999</v>
      </c>
    </row>
    <row r="27" spans="1:14" ht="41.25" customHeight="1" x14ac:dyDescent="0.3">
      <c r="A27" s="28" t="s">
        <v>67</v>
      </c>
      <c r="B27" s="25"/>
    </row>
    <row r="28" spans="1:14" ht="41.25" customHeight="1" x14ac:dyDescent="0.3"/>
    <row r="29" spans="1:14" ht="41.25" customHeight="1" x14ac:dyDescent="0.3">
      <c r="A29" s="472" t="s">
        <v>85</v>
      </c>
      <c r="B29" s="472"/>
      <c r="D29" s="472" t="s">
        <v>203</v>
      </c>
      <c r="E29" s="472"/>
      <c r="F29" s="24"/>
      <c r="H29" s="429" t="s">
        <v>283</v>
      </c>
      <c r="J29" s="472" t="s">
        <v>86</v>
      </c>
      <c r="K29" s="472"/>
      <c r="L29" s="472"/>
    </row>
    <row r="30" spans="1:14" ht="22.5" customHeight="1" x14ac:dyDescent="0.3">
      <c r="A30" s="467" t="s">
        <v>0</v>
      </c>
      <c r="B30" s="467"/>
      <c r="C30" s="49"/>
      <c r="D30" s="467" t="s">
        <v>1</v>
      </c>
      <c r="E30" s="467"/>
      <c r="F30" s="49"/>
      <c r="G30" s="49"/>
      <c r="H30" s="428" t="s">
        <v>2</v>
      </c>
      <c r="I30" s="49"/>
      <c r="J30" s="467" t="s">
        <v>76</v>
      </c>
      <c r="K30" s="467"/>
      <c r="L30" s="467"/>
      <c r="M30" s="49"/>
    </row>
    <row r="32" spans="1:14" x14ac:dyDescent="0.3">
      <c r="A32" s="468" t="s">
        <v>25</v>
      </c>
      <c r="B32" s="468"/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  <c r="N32" s="25"/>
    </row>
    <row r="36" spans="1:14" s="25" customFormat="1" ht="1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</sheetData>
  <mergeCells count="16">
    <mergeCell ref="A32:M32"/>
    <mergeCell ref="A29:B29"/>
    <mergeCell ref="D29:E29"/>
    <mergeCell ref="J29:L29"/>
    <mergeCell ref="A30:B30"/>
    <mergeCell ref="D30:E30"/>
    <mergeCell ref="J30:L30"/>
    <mergeCell ref="A9:B9"/>
    <mergeCell ref="C9:G9"/>
    <mergeCell ref="I9:M9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54" orientation="landscape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BreakPreview" zoomScale="80" zoomScaleNormal="88" zoomScaleSheetLayoutView="80" zoomScalePageLayoutView="70" workbookViewId="0">
      <selection activeCell="A5" sqref="A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3" ht="18.75" x14ac:dyDescent="0.3">
      <c r="A3" s="28" t="s">
        <v>28</v>
      </c>
      <c r="B3" s="28" t="s">
        <v>87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3" ht="18.75" x14ac:dyDescent="0.3">
      <c r="A4" s="28"/>
      <c r="B4" s="28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</row>
    <row r="5" spans="1:13" x14ac:dyDescent="0.3">
      <c r="A5" s="92" t="s">
        <v>1221</v>
      </c>
      <c r="B5" s="92"/>
      <c r="C5" s="9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362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576</v>
      </c>
      <c r="D9" s="473"/>
      <c r="E9" s="473"/>
      <c r="F9" s="473"/>
      <c r="G9" s="473"/>
      <c r="H9" s="11" t="s">
        <v>47</v>
      </c>
      <c r="I9" s="471" t="s">
        <v>577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1.25" customHeight="1" x14ac:dyDescent="0.3">
      <c r="A12" s="39" t="s">
        <v>578</v>
      </c>
      <c r="B12" s="50">
        <v>1945</v>
      </c>
      <c r="C12" s="51">
        <v>43637</v>
      </c>
      <c r="D12" s="41"/>
      <c r="E12" s="51"/>
      <c r="F12" s="208" t="s">
        <v>89</v>
      </c>
      <c r="G12" s="43" t="s">
        <v>88</v>
      </c>
      <c r="H12" s="93" t="s">
        <v>579</v>
      </c>
      <c r="I12" s="45"/>
      <c r="J12" s="94"/>
      <c r="K12" s="88"/>
      <c r="L12" s="89"/>
      <c r="M12" s="91">
        <v>20700</v>
      </c>
    </row>
    <row r="13" spans="1:13" ht="41.25" customHeight="1" x14ac:dyDescent="0.3">
      <c r="A13" s="39" t="s">
        <v>1555</v>
      </c>
      <c r="B13" s="50">
        <v>1963</v>
      </c>
      <c r="C13" s="51">
        <v>43644</v>
      </c>
      <c r="D13" s="41"/>
      <c r="E13" s="51"/>
      <c r="F13" s="208" t="s">
        <v>89</v>
      </c>
      <c r="G13" s="43" t="s">
        <v>88</v>
      </c>
      <c r="H13" s="93" t="s">
        <v>579</v>
      </c>
      <c r="I13" s="45"/>
      <c r="J13" s="94"/>
      <c r="K13" s="88"/>
      <c r="L13" s="89"/>
      <c r="M13" s="91">
        <v>20700</v>
      </c>
    </row>
    <row r="14" spans="1:13" ht="41.25" customHeight="1" x14ac:dyDescent="0.3">
      <c r="A14" s="39" t="s">
        <v>1556</v>
      </c>
      <c r="B14" s="50">
        <v>2135</v>
      </c>
      <c r="C14" s="51">
        <v>43651</v>
      </c>
      <c r="D14" s="41"/>
      <c r="E14" s="51"/>
      <c r="F14" s="208" t="s">
        <v>89</v>
      </c>
      <c r="G14" s="43" t="s">
        <v>88</v>
      </c>
      <c r="H14" s="93" t="s">
        <v>579</v>
      </c>
      <c r="I14" s="45"/>
      <c r="J14" s="94"/>
      <c r="K14" s="88"/>
      <c r="L14" s="89"/>
      <c r="M14" s="91">
        <v>20700</v>
      </c>
    </row>
    <row r="15" spans="1:13" ht="41.25" customHeight="1" x14ac:dyDescent="0.3">
      <c r="A15" s="39" t="s">
        <v>1557</v>
      </c>
      <c r="B15" s="50">
        <v>2152</v>
      </c>
      <c r="C15" s="51">
        <v>43658</v>
      </c>
      <c r="D15" s="41"/>
      <c r="E15" s="51"/>
      <c r="F15" s="208" t="s">
        <v>89</v>
      </c>
      <c r="G15" s="43" t="s">
        <v>88</v>
      </c>
      <c r="H15" s="93" t="s">
        <v>579</v>
      </c>
      <c r="I15" s="45"/>
      <c r="J15" s="94"/>
      <c r="K15" s="88"/>
      <c r="L15" s="89"/>
      <c r="M15" s="91">
        <v>27300</v>
      </c>
    </row>
    <row r="16" spans="1:13" ht="41.25" customHeight="1" x14ac:dyDescent="0.3">
      <c r="A16" s="39" t="s">
        <v>1558</v>
      </c>
      <c r="B16" s="50">
        <v>2156</v>
      </c>
      <c r="C16" s="51">
        <v>43665</v>
      </c>
      <c r="D16" s="41"/>
      <c r="E16" s="51"/>
      <c r="F16" s="208" t="s">
        <v>89</v>
      </c>
      <c r="G16" s="43" t="s">
        <v>88</v>
      </c>
      <c r="H16" s="93" t="s">
        <v>579</v>
      </c>
      <c r="I16" s="45"/>
      <c r="J16" s="94"/>
      <c r="K16" s="88"/>
      <c r="L16" s="89"/>
      <c r="M16" s="91">
        <v>25500</v>
      </c>
    </row>
    <row r="17" spans="1:13" ht="41.25" customHeight="1" x14ac:dyDescent="0.3">
      <c r="A17" s="39" t="s">
        <v>1559</v>
      </c>
      <c r="B17" s="50">
        <v>2163</v>
      </c>
      <c r="C17" s="51">
        <v>43671</v>
      </c>
      <c r="D17" s="41"/>
      <c r="E17" s="51"/>
      <c r="F17" s="208" t="s">
        <v>89</v>
      </c>
      <c r="G17" s="43" t="s">
        <v>88</v>
      </c>
      <c r="H17" s="93" t="s">
        <v>579</v>
      </c>
      <c r="I17" s="45"/>
      <c r="J17" s="94"/>
      <c r="K17" s="88"/>
      <c r="L17" s="89"/>
      <c r="M17" s="91">
        <v>25500</v>
      </c>
    </row>
    <row r="18" spans="1:13" ht="41.25" customHeight="1" x14ac:dyDescent="0.3">
      <c r="A18" s="39" t="s">
        <v>1560</v>
      </c>
      <c r="B18" s="50">
        <v>2289</v>
      </c>
      <c r="C18" s="51">
        <v>43679</v>
      </c>
      <c r="D18" s="41"/>
      <c r="E18" s="51"/>
      <c r="F18" s="208" t="s">
        <v>89</v>
      </c>
      <c r="G18" s="43" t="s">
        <v>88</v>
      </c>
      <c r="H18" s="93" t="s">
        <v>579</v>
      </c>
      <c r="I18" s="45"/>
      <c r="J18" s="94"/>
      <c r="K18" s="88"/>
      <c r="L18" s="89"/>
      <c r="M18" s="91">
        <v>28500</v>
      </c>
    </row>
    <row r="19" spans="1:13" ht="41.25" customHeight="1" x14ac:dyDescent="0.3">
      <c r="A19" s="39" t="s">
        <v>1561</v>
      </c>
      <c r="B19" s="50">
        <v>2299</v>
      </c>
      <c r="C19" s="51">
        <v>43693</v>
      </c>
      <c r="D19" s="41"/>
      <c r="E19" s="51"/>
      <c r="F19" s="208" t="s">
        <v>89</v>
      </c>
      <c r="G19" s="43" t="s">
        <v>88</v>
      </c>
      <c r="H19" s="93" t="s">
        <v>579</v>
      </c>
      <c r="I19" s="45"/>
      <c r="J19" s="94"/>
      <c r="K19" s="88"/>
      <c r="L19" s="89"/>
      <c r="M19" s="91">
        <v>28500</v>
      </c>
    </row>
    <row r="20" spans="1:13" ht="41.25" customHeight="1" x14ac:dyDescent="0.3">
      <c r="A20" s="39" t="s">
        <v>1562</v>
      </c>
      <c r="B20" s="50">
        <v>2567</v>
      </c>
      <c r="C20" s="51">
        <v>43700</v>
      </c>
      <c r="D20" s="41"/>
      <c r="E20" s="51"/>
      <c r="F20" s="208" t="s">
        <v>89</v>
      </c>
      <c r="G20" s="43" t="s">
        <v>88</v>
      </c>
      <c r="H20" s="93" t="s">
        <v>579</v>
      </c>
      <c r="I20" s="45"/>
      <c r="J20" s="94"/>
      <c r="K20" s="88"/>
      <c r="L20" s="89"/>
      <c r="M20" s="91">
        <v>28500</v>
      </c>
    </row>
    <row r="21" spans="1:13" ht="41.25" customHeight="1" x14ac:dyDescent="0.3">
      <c r="A21" s="39" t="s">
        <v>1563</v>
      </c>
      <c r="B21" s="50">
        <v>2828</v>
      </c>
      <c r="C21" s="51">
        <v>43714</v>
      </c>
      <c r="D21" s="41"/>
      <c r="E21" s="51"/>
      <c r="F21" s="208" t="s">
        <v>89</v>
      </c>
      <c r="G21" s="43" t="s">
        <v>88</v>
      </c>
      <c r="H21" s="93" t="s">
        <v>579</v>
      </c>
      <c r="I21" s="45"/>
      <c r="J21" s="94"/>
      <c r="K21" s="88"/>
      <c r="L21" s="89"/>
      <c r="M21" s="91">
        <v>20700</v>
      </c>
    </row>
    <row r="22" spans="1:13" ht="41.25" customHeight="1" x14ac:dyDescent="0.3">
      <c r="A22" s="39" t="s">
        <v>1564</v>
      </c>
      <c r="B22" s="50">
        <v>2840</v>
      </c>
      <c r="C22" s="51">
        <v>43735</v>
      </c>
      <c r="D22" s="41"/>
      <c r="E22" s="51"/>
      <c r="F22" s="208" t="s">
        <v>89</v>
      </c>
      <c r="G22" s="43" t="s">
        <v>88</v>
      </c>
      <c r="H22" s="93" t="s">
        <v>579</v>
      </c>
      <c r="I22" s="45"/>
      <c r="J22" s="94"/>
      <c r="K22" s="88"/>
      <c r="L22" s="89"/>
      <c r="M22" s="91">
        <v>27500</v>
      </c>
    </row>
    <row r="23" spans="1:13" s="23" customFormat="1" ht="40.5" customHeight="1" x14ac:dyDescent="0.2">
      <c r="A23" s="39" t="s">
        <v>580</v>
      </c>
      <c r="B23" s="87" t="s">
        <v>581</v>
      </c>
      <c r="C23" s="51">
        <v>43637</v>
      </c>
      <c r="D23" s="41" t="s">
        <v>582</v>
      </c>
      <c r="E23" s="40">
        <v>43636</v>
      </c>
      <c r="F23" s="249" t="s">
        <v>162</v>
      </c>
      <c r="G23" s="43" t="s">
        <v>583</v>
      </c>
      <c r="H23" s="44" t="s">
        <v>756</v>
      </c>
      <c r="I23" s="45" t="s">
        <v>137</v>
      </c>
      <c r="J23" s="46">
        <v>80</v>
      </c>
      <c r="K23" s="88">
        <v>2620.79</v>
      </c>
      <c r="L23" s="89">
        <v>419.33</v>
      </c>
      <c r="M23" s="90">
        <f t="shared" ref="M23:M28" si="0">J23*(K23+L23)</f>
        <v>243209.59999999998</v>
      </c>
    </row>
    <row r="24" spans="1:13" s="23" customFormat="1" ht="40.5" customHeight="1" x14ac:dyDescent="0.2">
      <c r="A24" s="39" t="s">
        <v>580</v>
      </c>
      <c r="B24" s="87" t="s">
        <v>581</v>
      </c>
      <c r="C24" s="51">
        <v>43637</v>
      </c>
      <c r="D24" s="41" t="s">
        <v>582</v>
      </c>
      <c r="E24" s="40">
        <v>43636</v>
      </c>
      <c r="F24" s="249" t="s">
        <v>162</v>
      </c>
      <c r="G24" s="43" t="s">
        <v>583</v>
      </c>
      <c r="H24" s="44" t="s">
        <v>757</v>
      </c>
      <c r="I24" s="45" t="s">
        <v>137</v>
      </c>
      <c r="J24" s="46">
        <v>80</v>
      </c>
      <c r="K24" s="88">
        <v>110.56</v>
      </c>
      <c r="L24" s="89">
        <v>17.690000000000001</v>
      </c>
      <c r="M24" s="90">
        <f t="shared" si="0"/>
        <v>10260</v>
      </c>
    </row>
    <row r="25" spans="1:13" s="23" customFormat="1" ht="40.5" customHeight="1" x14ac:dyDescent="0.2">
      <c r="A25" s="39" t="s">
        <v>580</v>
      </c>
      <c r="B25" s="87" t="s">
        <v>581</v>
      </c>
      <c r="C25" s="51">
        <v>43637</v>
      </c>
      <c r="D25" s="41" t="s">
        <v>582</v>
      </c>
      <c r="E25" s="40">
        <v>43636</v>
      </c>
      <c r="F25" s="249" t="s">
        <v>162</v>
      </c>
      <c r="G25" s="43" t="s">
        <v>583</v>
      </c>
      <c r="H25" s="44" t="s">
        <v>758</v>
      </c>
      <c r="I25" s="45" t="s">
        <v>137</v>
      </c>
      <c r="J25" s="46">
        <v>3</v>
      </c>
      <c r="K25" s="88">
        <v>409.49</v>
      </c>
      <c r="L25" s="89">
        <v>65.42</v>
      </c>
      <c r="M25" s="90">
        <f t="shared" si="0"/>
        <v>1424.73</v>
      </c>
    </row>
    <row r="26" spans="1:13" s="23" customFormat="1" ht="40.5" customHeight="1" x14ac:dyDescent="0.2">
      <c r="A26" s="39" t="s">
        <v>580</v>
      </c>
      <c r="B26" s="87" t="s">
        <v>581</v>
      </c>
      <c r="C26" s="51">
        <v>43637</v>
      </c>
      <c r="D26" s="41" t="s">
        <v>582</v>
      </c>
      <c r="E26" s="40">
        <v>43636</v>
      </c>
      <c r="F26" s="249" t="s">
        <v>162</v>
      </c>
      <c r="G26" s="43" t="s">
        <v>583</v>
      </c>
      <c r="H26" s="44" t="s">
        <v>759</v>
      </c>
      <c r="I26" s="45" t="s">
        <v>137</v>
      </c>
      <c r="J26" s="46">
        <v>1</v>
      </c>
      <c r="K26" s="88">
        <v>409.49</v>
      </c>
      <c r="L26" s="89">
        <v>65.5</v>
      </c>
      <c r="M26" s="90">
        <f t="shared" si="0"/>
        <v>474.99</v>
      </c>
    </row>
    <row r="27" spans="1:13" s="23" customFormat="1" ht="40.5" customHeight="1" x14ac:dyDescent="0.2">
      <c r="A27" s="39" t="s">
        <v>580</v>
      </c>
      <c r="B27" s="87" t="s">
        <v>581</v>
      </c>
      <c r="C27" s="51">
        <v>43637</v>
      </c>
      <c r="D27" s="41" t="s">
        <v>582</v>
      </c>
      <c r="E27" s="40">
        <v>43636</v>
      </c>
      <c r="F27" s="249" t="s">
        <v>162</v>
      </c>
      <c r="G27" s="43" t="s">
        <v>583</v>
      </c>
      <c r="H27" s="44" t="s">
        <v>760</v>
      </c>
      <c r="I27" s="45" t="s">
        <v>121</v>
      </c>
      <c r="J27" s="46">
        <v>1</v>
      </c>
      <c r="K27" s="88">
        <v>90</v>
      </c>
      <c r="L27" s="89">
        <v>14.4</v>
      </c>
      <c r="M27" s="90">
        <f t="shared" si="0"/>
        <v>104.4</v>
      </c>
    </row>
    <row r="28" spans="1:13" s="23" customFormat="1" ht="40.5" customHeight="1" x14ac:dyDescent="0.2">
      <c r="A28" s="220" t="s">
        <v>580</v>
      </c>
      <c r="B28" s="108" t="s">
        <v>581</v>
      </c>
      <c r="C28" s="51">
        <v>43637</v>
      </c>
      <c r="D28" s="41" t="s">
        <v>582</v>
      </c>
      <c r="E28" s="40">
        <v>43636</v>
      </c>
      <c r="F28" s="451" t="s">
        <v>162</v>
      </c>
      <c r="G28" s="110" t="s">
        <v>583</v>
      </c>
      <c r="H28" s="111" t="s">
        <v>761</v>
      </c>
      <c r="I28" s="67" t="s">
        <v>121</v>
      </c>
      <c r="J28" s="109">
        <v>18</v>
      </c>
      <c r="K28" s="112">
        <v>64</v>
      </c>
      <c r="L28" s="89">
        <v>10.24</v>
      </c>
      <c r="M28" s="90">
        <f t="shared" si="0"/>
        <v>1336.32</v>
      </c>
    </row>
    <row r="29" spans="1:13" s="23" customFormat="1" ht="40.5" customHeight="1" x14ac:dyDescent="0.2">
      <c r="A29" s="39"/>
      <c r="B29" s="87"/>
      <c r="C29" s="60"/>
      <c r="D29" s="41" t="s">
        <v>1565</v>
      </c>
      <c r="E29" s="446"/>
      <c r="F29" s="249"/>
      <c r="G29" s="43" t="s">
        <v>1566</v>
      </c>
      <c r="H29" s="44" t="s">
        <v>1567</v>
      </c>
      <c r="I29" s="45" t="s">
        <v>121</v>
      </c>
      <c r="J29" s="46">
        <v>5</v>
      </c>
      <c r="K29" s="88">
        <v>1206.9000000000001</v>
      </c>
      <c r="L29" s="89">
        <f t="shared" ref="L29:L44" si="1">J29*(K29*0.16)</f>
        <v>965.5200000000001</v>
      </c>
      <c r="M29" s="91">
        <f t="shared" ref="M29:M44" si="2">(J29*K29)+L29</f>
        <v>7000.02</v>
      </c>
    </row>
    <row r="30" spans="1:13" s="23" customFormat="1" ht="40.5" customHeight="1" x14ac:dyDescent="0.2">
      <c r="A30" s="39"/>
      <c r="B30" s="87"/>
      <c r="C30" s="60"/>
      <c r="D30" s="41" t="s">
        <v>1565</v>
      </c>
      <c r="E30" s="446"/>
      <c r="F30" s="249"/>
      <c r="G30" s="43" t="s">
        <v>1566</v>
      </c>
      <c r="H30" s="44" t="s">
        <v>1568</v>
      </c>
      <c r="I30" s="45" t="s">
        <v>121</v>
      </c>
      <c r="J30" s="46">
        <v>7</v>
      </c>
      <c r="K30" s="88">
        <v>408.62</v>
      </c>
      <c r="L30" s="89">
        <f t="shared" si="1"/>
        <v>457.65440000000001</v>
      </c>
      <c r="M30" s="91">
        <f t="shared" si="2"/>
        <v>3317.9944</v>
      </c>
    </row>
    <row r="31" spans="1:13" s="23" customFormat="1" ht="40.5" customHeight="1" x14ac:dyDescent="0.2">
      <c r="A31" s="39"/>
      <c r="B31" s="87"/>
      <c r="C31" s="60"/>
      <c r="D31" s="41" t="s">
        <v>1565</v>
      </c>
      <c r="E31" s="446"/>
      <c r="F31" s="249"/>
      <c r="G31" s="43" t="s">
        <v>1566</v>
      </c>
      <c r="H31" s="44" t="s">
        <v>1569</v>
      </c>
      <c r="I31" s="45" t="s">
        <v>121</v>
      </c>
      <c r="J31" s="46">
        <v>4</v>
      </c>
      <c r="K31" s="88">
        <v>2620.7800000000002</v>
      </c>
      <c r="L31" s="89">
        <f t="shared" si="1"/>
        <v>1677.2992000000002</v>
      </c>
      <c r="M31" s="91">
        <f t="shared" si="2"/>
        <v>12160.4192</v>
      </c>
    </row>
    <row r="32" spans="1:13" s="23" customFormat="1" ht="40.5" customHeight="1" x14ac:dyDescent="0.2">
      <c r="A32" s="39"/>
      <c r="B32" s="87"/>
      <c r="C32" s="60"/>
      <c r="D32" s="41" t="s">
        <v>1565</v>
      </c>
      <c r="E32" s="446"/>
      <c r="F32" s="249"/>
      <c r="G32" s="43" t="s">
        <v>1566</v>
      </c>
      <c r="H32" s="44" t="s">
        <v>1570</v>
      </c>
      <c r="I32" s="45" t="s">
        <v>121</v>
      </c>
      <c r="J32" s="46">
        <v>80</v>
      </c>
      <c r="K32" s="88">
        <v>700</v>
      </c>
      <c r="L32" s="89">
        <f t="shared" si="1"/>
        <v>8960</v>
      </c>
      <c r="M32" s="91">
        <f t="shared" si="2"/>
        <v>64960</v>
      </c>
    </row>
    <row r="33" spans="1:13" s="23" customFormat="1" ht="40.5" customHeight="1" x14ac:dyDescent="0.2">
      <c r="A33" s="39"/>
      <c r="B33" s="87"/>
      <c r="C33" s="60"/>
      <c r="D33" s="41" t="s">
        <v>1565</v>
      </c>
      <c r="E33" s="446"/>
      <c r="F33" s="249"/>
      <c r="G33" s="43" t="s">
        <v>1566</v>
      </c>
      <c r="H33" s="44" t="s">
        <v>1571</v>
      </c>
      <c r="I33" s="45" t="s">
        <v>148</v>
      </c>
      <c r="J33" s="46">
        <v>6</v>
      </c>
      <c r="K33" s="88">
        <v>56.63</v>
      </c>
      <c r="L33" s="89">
        <f t="shared" si="1"/>
        <v>54.364800000000002</v>
      </c>
      <c r="M33" s="91">
        <f t="shared" si="2"/>
        <v>394.14480000000003</v>
      </c>
    </row>
    <row r="34" spans="1:13" s="23" customFormat="1" ht="40.5" customHeight="1" x14ac:dyDescent="0.2">
      <c r="A34" s="39"/>
      <c r="B34" s="87"/>
      <c r="C34" s="60"/>
      <c r="D34" s="41" t="s">
        <v>1565</v>
      </c>
      <c r="E34" s="446"/>
      <c r="F34" s="249"/>
      <c r="G34" s="43" t="s">
        <v>1566</v>
      </c>
      <c r="H34" s="44" t="s">
        <v>1572</v>
      </c>
      <c r="I34" s="45" t="s">
        <v>134</v>
      </c>
      <c r="J34" s="46">
        <v>6</v>
      </c>
      <c r="K34" s="88">
        <v>301.72000000000003</v>
      </c>
      <c r="L34" s="89">
        <f t="shared" si="1"/>
        <v>289.65120000000002</v>
      </c>
      <c r="M34" s="91">
        <f t="shared" si="2"/>
        <v>2099.9712</v>
      </c>
    </row>
    <row r="35" spans="1:13" s="23" customFormat="1" ht="40.5" customHeight="1" x14ac:dyDescent="0.2">
      <c r="A35" s="39"/>
      <c r="B35" s="87"/>
      <c r="C35" s="60"/>
      <c r="D35" s="41" t="s">
        <v>1565</v>
      </c>
      <c r="E35" s="446"/>
      <c r="F35" s="249"/>
      <c r="G35" s="43" t="s">
        <v>1566</v>
      </c>
      <c r="H35" s="44" t="s">
        <v>1573</v>
      </c>
      <c r="I35" s="45" t="s">
        <v>121</v>
      </c>
      <c r="J35" s="46">
        <v>19</v>
      </c>
      <c r="K35" s="88">
        <v>64</v>
      </c>
      <c r="L35" s="89">
        <f t="shared" si="1"/>
        <v>194.56</v>
      </c>
      <c r="M35" s="91">
        <f t="shared" si="2"/>
        <v>1410.56</v>
      </c>
    </row>
    <row r="36" spans="1:13" s="23" customFormat="1" ht="40.5" customHeight="1" x14ac:dyDescent="0.2">
      <c r="A36" s="39"/>
      <c r="B36" s="87"/>
      <c r="C36" s="60"/>
      <c r="D36" s="41" t="s">
        <v>1565</v>
      </c>
      <c r="E36" s="446"/>
      <c r="F36" s="249"/>
      <c r="G36" s="43" t="s">
        <v>1566</v>
      </c>
      <c r="H36" s="44" t="s">
        <v>1574</v>
      </c>
      <c r="I36" s="45" t="s">
        <v>134</v>
      </c>
      <c r="J36" s="46">
        <v>6</v>
      </c>
      <c r="K36" s="88">
        <v>301.72000000000003</v>
      </c>
      <c r="L36" s="89">
        <f t="shared" si="1"/>
        <v>289.65120000000002</v>
      </c>
      <c r="M36" s="91">
        <f t="shared" si="2"/>
        <v>2099.9712</v>
      </c>
    </row>
    <row r="37" spans="1:13" s="23" customFormat="1" ht="40.5" customHeight="1" x14ac:dyDescent="0.2">
      <c r="A37" s="39"/>
      <c r="B37" s="87"/>
      <c r="C37" s="60"/>
      <c r="D37" s="41" t="s">
        <v>1565</v>
      </c>
      <c r="E37" s="446"/>
      <c r="F37" s="249"/>
      <c r="G37" s="43" t="s">
        <v>1566</v>
      </c>
      <c r="H37" s="44" t="s">
        <v>1575</v>
      </c>
      <c r="I37" s="45" t="s">
        <v>121</v>
      </c>
      <c r="J37" s="46">
        <v>1</v>
      </c>
      <c r="K37" s="88">
        <v>677.84</v>
      </c>
      <c r="L37" s="89">
        <f t="shared" si="1"/>
        <v>108.45440000000001</v>
      </c>
      <c r="M37" s="91">
        <f t="shared" si="2"/>
        <v>786.2944</v>
      </c>
    </row>
    <row r="38" spans="1:13" s="23" customFormat="1" ht="40.5" customHeight="1" x14ac:dyDescent="0.2">
      <c r="A38" s="39"/>
      <c r="B38" s="87"/>
      <c r="C38" s="60"/>
      <c r="D38" s="41" t="s">
        <v>1565</v>
      </c>
      <c r="E38" s="446"/>
      <c r="F38" s="249"/>
      <c r="G38" s="43" t="s">
        <v>1566</v>
      </c>
      <c r="H38" s="44" t="s">
        <v>1576</v>
      </c>
      <c r="I38" s="45" t="s">
        <v>121</v>
      </c>
      <c r="J38" s="46">
        <v>2</v>
      </c>
      <c r="K38" s="88">
        <v>103.45</v>
      </c>
      <c r="L38" s="89">
        <f t="shared" si="1"/>
        <v>33.103999999999999</v>
      </c>
      <c r="M38" s="91">
        <f t="shared" si="2"/>
        <v>240.00400000000002</v>
      </c>
    </row>
    <row r="39" spans="1:13" s="23" customFormat="1" ht="40.5" customHeight="1" x14ac:dyDescent="0.2">
      <c r="A39" s="39"/>
      <c r="B39" s="87"/>
      <c r="C39" s="60"/>
      <c r="D39" s="41" t="s">
        <v>1565</v>
      </c>
      <c r="E39" s="446"/>
      <c r="F39" s="249"/>
      <c r="G39" s="43" t="s">
        <v>1566</v>
      </c>
      <c r="H39" s="44" t="s">
        <v>1577</v>
      </c>
      <c r="I39" s="45" t="s">
        <v>121</v>
      </c>
      <c r="J39" s="46">
        <v>34</v>
      </c>
      <c r="K39" s="88">
        <v>129.31</v>
      </c>
      <c r="L39" s="89">
        <f t="shared" si="1"/>
        <v>703.44640000000004</v>
      </c>
      <c r="M39" s="91">
        <f t="shared" si="2"/>
        <v>5099.9863999999998</v>
      </c>
    </row>
    <row r="40" spans="1:13" s="23" customFormat="1" ht="40.5" customHeight="1" x14ac:dyDescent="0.2">
      <c r="A40" s="39"/>
      <c r="B40" s="87"/>
      <c r="C40" s="60"/>
      <c r="D40" s="41" t="s">
        <v>1565</v>
      </c>
      <c r="E40" s="446"/>
      <c r="F40" s="249"/>
      <c r="G40" s="43" t="s">
        <v>1566</v>
      </c>
      <c r="H40" s="44" t="s">
        <v>1578</v>
      </c>
      <c r="I40" s="45" t="s">
        <v>121</v>
      </c>
      <c r="J40" s="46">
        <v>10</v>
      </c>
      <c r="K40" s="88">
        <v>200.51</v>
      </c>
      <c r="L40" s="89">
        <f t="shared" si="1"/>
        <v>320.81600000000003</v>
      </c>
      <c r="M40" s="91">
        <f t="shared" si="2"/>
        <v>2325.9160000000002</v>
      </c>
    </row>
    <row r="41" spans="1:13" s="23" customFormat="1" ht="40.5" customHeight="1" x14ac:dyDescent="0.2">
      <c r="A41" s="39"/>
      <c r="B41" s="87"/>
      <c r="C41" s="60"/>
      <c r="D41" s="41" t="s">
        <v>1565</v>
      </c>
      <c r="E41" s="446"/>
      <c r="F41" s="249"/>
      <c r="G41" s="43" t="s">
        <v>1566</v>
      </c>
      <c r="H41" s="44" t="s">
        <v>1579</v>
      </c>
      <c r="I41" s="45" t="s">
        <v>121</v>
      </c>
      <c r="J41" s="46">
        <v>6</v>
      </c>
      <c r="K41" s="88">
        <v>245</v>
      </c>
      <c r="L41" s="89">
        <f t="shared" si="1"/>
        <v>235.20000000000002</v>
      </c>
      <c r="M41" s="91">
        <f t="shared" si="2"/>
        <v>1705.2</v>
      </c>
    </row>
    <row r="42" spans="1:13" s="23" customFormat="1" ht="40.5" customHeight="1" x14ac:dyDescent="0.2">
      <c r="A42" s="39"/>
      <c r="B42" s="87"/>
      <c r="C42" s="60"/>
      <c r="D42" s="41" t="s">
        <v>1565</v>
      </c>
      <c r="E42" s="446"/>
      <c r="F42" s="249"/>
      <c r="G42" s="43" t="s">
        <v>1566</v>
      </c>
      <c r="H42" s="44" t="s">
        <v>1580</v>
      </c>
      <c r="I42" s="45" t="s">
        <v>123</v>
      </c>
      <c r="J42" s="46">
        <v>2.6</v>
      </c>
      <c r="K42" s="88">
        <v>3103.45</v>
      </c>
      <c r="L42" s="89">
        <f t="shared" si="1"/>
        <v>1291.0352</v>
      </c>
      <c r="M42" s="91">
        <f t="shared" si="2"/>
        <v>9360.0051999999996</v>
      </c>
    </row>
    <row r="43" spans="1:13" s="23" customFormat="1" ht="40.5" customHeight="1" x14ac:dyDescent="0.2">
      <c r="A43" s="39"/>
      <c r="B43" s="87"/>
      <c r="C43" s="60"/>
      <c r="D43" s="41" t="s">
        <v>1565</v>
      </c>
      <c r="E43" s="446"/>
      <c r="F43" s="249"/>
      <c r="G43" s="43" t="s">
        <v>1566</v>
      </c>
      <c r="H43" s="44" t="s">
        <v>1581</v>
      </c>
      <c r="I43" s="45" t="s">
        <v>134</v>
      </c>
      <c r="J43" s="46">
        <v>6</v>
      </c>
      <c r="K43" s="88">
        <v>301.72000000000003</v>
      </c>
      <c r="L43" s="89">
        <f t="shared" si="1"/>
        <v>289.65120000000002</v>
      </c>
      <c r="M43" s="91">
        <f t="shared" si="2"/>
        <v>2099.9712</v>
      </c>
    </row>
    <row r="44" spans="1:13" s="23" customFormat="1" ht="40.5" customHeight="1" x14ac:dyDescent="0.2">
      <c r="A44" s="39"/>
      <c r="B44" s="87"/>
      <c r="C44" s="60"/>
      <c r="D44" s="41" t="s">
        <v>1565</v>
      </c>
      <c r="E44" s="446"/>
      <c r="F44" s="249"/>
      <c r="G44" s="43" t="s">
        <v>1566</v>
      </c>
      <c r="H44" s="44" t="s">
        <v>1582</v>
      </c>
      <c r="I44" s="45" t="s">
        <v>121</v>
      </c>
      <c r="J44" s="46">
        <v>10</v>
      </c>
      <c r="K44" s="88">
        <v>479.31</v>
      </c>
      <c r="L44" s="89">
        <f t="shared" si="1"/>
        <v>766.89599999999996</v>
      </c>
      <c r="M44" s="91">
        <f t="shared" si="2"/>
        <v>5559.9960000000001</v>
      </c>
    </row>
    <row r="45" spans="1:13" s="23" customFormat="1" ht="17.25" thickBot="1" x14ac:dyDescent="0.25">
      <c r="A45" s="195"/>
      <c r="B45" s="247"/>
      <c r="C45" s="197"/>
      <c r="D45" s="198"/>
      <c r="E45" s="199"/>
      <c r="F45" s="287"/>
      <c r="G45" s="201"/>
      <c r="H45" s="202"/>
      <c r="I45" s="203"/>
      <c r="J45" s="204"/>
      <c r="K45" s="205"/>
      <c r="L45" s="206"/>
      <c r="M45" s="248"/>
    </row>
    <row r="46" spans="1:13" ht="17.25" thickBot="1" x14ac:dyDescent="0.3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34">
        <f>SUM(M12:M45)</f>
        <v>651530.49400000006</v>
      </c>
    </row>
    <row r="47" spans="1:13" x14ac:dyDescent="0.3">
      <c r="A47" s="28" t="s">
        <v>67</v>
      </c>
      <c r="B47" s="25"/>
    </row>
    <row r="49" spans="1:13" x14ac:dyDescent="0.3">
      <c r="A49" s="472" t="s">
        <v>85</v>
      </c>
      <c r="B49" s="472"/>
      <c r="D49" s="472" t="s">
        <v>203</v>
      </c>
      <c r="E49" s="472"/>
      <c r="F49" s="24"/>
      <c r="H49" s="429" t="s">
        <v>283</v>
      </c>
      <c r="J49" s="472" t="s">
        <v>86</v>
      </c>
      <c r="K49" s="472"/>
      <c r="L49" s="472"/>
    </row>
    <row r="50" spans="1:13" x14ac:dyDescent="0.3">
      <c r="A50" s="467" t="s">
        <v>0</v>
      </c>
      <c r="B50" s="467"/>
      <c r="D50" s="467" t="s">
        <v>1</v>
      </c>
      <c r="E50" s="467"/>
      <c r="H50" s="428" t="s">
        <v>2</v>
      </c>
      <c r="J50" s="467" t="s">
        <v>76</v>
      </c>
      <c r="K50" s="467"/>
      <c r="L50" s="467"/>
    </row>
    <row r="52" spans="1:13" s="25" customFormat="1" ht="15" customHeight="1" x14ac:dyDescent="0.25">
      <c r="A52" s="468" t="s">
        <v>25</v>
      </c>
      <c r="B52" s="468"/>
      <c r="C52" s="468"/>
      <c r="D52" s="468"/>
      <c r="E52" s="468"/>
      <c r="F52" s="468"/>
      <c r="G52" s="468"/>
      <c r="H52" s="468"/>
      <c r="I52" s="468"/>
      <c r="J52" s="468"/>
      <c r="K52" s="468"/>
      <c r="L52" s="468"/>
      <c r="M52" s="468"/>
    </row>
  </sheetData>
  <mergeCells count="15">
    <mergeCell ref="A52:M52"/>
    <mergeCell ref="A49:B49"/>
    <mergeCell ref="D49:E49"/>
    <mergeCell ref="J49:L49"/>
    <mergeCell ref="A50:B50"/>
    <mergeCell ref="D50:E50"/>
    <mergeCell ref="J50:L50"/>
    <mergeCell ref="A9:B9"/>
    <mergeCell ref="C9:G9"/>
    <mergeCell ref="I9:M9"/>
    <mergeCell ref="A1:M1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fitToHeight="0" orientation="landscape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view="pageBreakPreview" zoomScale="80" zoomScaleNormal="88" zoomScaleSheetLayoutView="80" zoomScalePageLayoutView="70" workbookViewId="0">
      <selection activeCell="E7" sqref="E7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3" ht="18.75" x14ac:dyDescent="0.3">
      <c r="A3" s="28" t="s">
        <v>28</v>
      </c>
      <c r="B3" s="28" t="s">
        <v>87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3" ht="18.75" x14ac:dyDescent="0.3">
      <c r="A4" s="28"/>
      <c r="B4" s="28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7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222</v>
      </c>
      <c r="D9" s="470"/>
      <c r="E9" s="470"/>
      <c r="F9" s="470"/>
      <c r="G9" s="470"/>
      <c r="H9" s="11" t="s">
        <v>47</v>
      </c>
      <c r="I9" s="471" t="s">
        <v>221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5.75" customHeight="1" x14ac:dyDescent="0.3">
      <c r="A12" s="269">
        <v>2299270</v>
      </c>
      <c r="B12" s="50">
        <v>443</v>
      </c>
      <c r="C12" s="246">
        <v>43510</v>
      </c>
      <c r="D12" s="245" t="s">
        <v>223</v>
      </c>
      <c r="E12" s="261">
        <v>43508</v>
      </c>
      <c r="F12" s="208" t="s">
        <v>90</v>
      </c>
      <c r="G12" s="43" t="s">
        <v>84</v>
      </c>
      <c r="H12" s="270" t="s">
        <v>224</v>
      </c>
      <c r="I12" s="270" t="s">
        <v>121</v>
      </c>
      <c r="J12" s="209">
        <v>70</v>
      </c>
      <c r="K12" s="192">
        <v>482.76</v>
      </c>
      <c r="L12" s="193">
        <f t="shared" ref="L12:L29" si="0">K12*1.16</f>
        <v>560.00159999999994</v>
      </c>
      <c r="M12" s="171">
        <f t="shared" ref="M12:M29" si="1">J12*L12</f>
        <v>39200.111999999994</v>
      </c>
    </row>
    <row r="13" spans="1:13" ht="55.5" customHeight="1" x14ac:dyDescent="0.3">
      <c r="A13" s="269">
        <v>2299270</v>
      </c>
      <c r="B13" s="50">
        <v>443</v>
      </c>
      <c r="C13" s="246">
        <v>43511</v>
      </c>
      <c r="D13" s="245" t="s">
        <v>223</v>
      </c>
      <c r="E13" s="261">
        <v>43508</v>
      </c>
      <c r="F13" s="208" t="s">
        <v>90</v>
      </c>
      <c r="G13" s="43" t="s">
        <v>84</v>
      </c>
      <c r="H13" s="270" t="s">
        <v>202</v>
      </c>
      <c r="I13" s="270" t="s">
        <v>121</v>
      </c>
      <c r="J13" s="209">
        <v>89</v>
      </c>
      <c r="K13" s="192">
        <v>293.10000000000002</v>
      </c>
      <c r="L13" s="193">
        <f t="shared" si="0"/>
        <v>339.99599999999998</v>
      </c>
      <c r="M13" s="171">
        <f t="shared" si="1"/>
        <v>30259.643999999997</v>
      </c>
    </row>
    <row r="14" spans="1:13" ht="54" customHeight="1" x14ac:dyDescent="0.3">
      <c r="A14" s="269">
        <v>2299270</v>
      </c>
      <c r="B14" s="50">
        <v>443</v>
      </c>
      <c r="C14" s="246">
        <v>43511</v>
      </c>
      <c r="D14" s="245" t="s">
        <v>223</v>
      </c>
      <c r="E14" s="261">
        <v>43508</v>
      </c>
      <c r="F14" s="208" t="s">
        <v>90</v>
      </c>
      <c r="G14" s="43" t="s">
        <v>84</v>
      </c>
      <c r="H14" s="270" t="s">
        <v>225</v>
      </c>
      <c r="I14" s="270" t="s">
        <v>121</v>
      </c>
      <c r="J14" s="209">
        <v>40</v>
      </c>
      <c r="K14" s="192">
        <v>448.27</v>
      </c>
      <c r="L14" s="193">
        <f t="shared" si="0"/>
        <v>519.99319999999989</v>
      </c>
      <c r="M14" s="171">
        <f t="shared" si="1"/>
        <v>20799.727999999996</v>
      </c>
    </row>
    <row r="15" spans="1:13" ht="53.25" customHeight="1" x14ac:dyDescent="0.3">
      <c r="A15" s="269">
        <v>2299270</v>
      </c>
      <c r="B15" s="50">
        <v>443</v>
      </c>
      <c r="C15" s="246">
        <v>43511</v>
      </c>
      <c r="D15" s="245" t="s">
        <v>223</v>
      </c>
      <c r="E15" s="261">
        <v>43508</v>
      </c>
      <c r="F15" s="208" t="s">
        <v>90</v>
      </c>
      <c r="G15" s="43" t="s">
        <v>84</v>
      </c>
      <c r="H15" s="270" t="s">
        <v>226</v>
      </c>
      <c r="I15" s="270" t="s">
        <v>121</v>
      </c>
      <c r="J15" s="209">
        <v>40</v>
      </c>
      <c r="K15" s="192">
        <v>275.86</v>
      </c>
      <c r="L15" s="193">
        <f t="shared" si="0"/>
        <v>319.99759999999998</v>
      </c>
      <c r="M15" s="171">
        <f t="shared" si="1"/>
        <v>12799.903999999999</v>
      </c>
    </row>
    <row r="16" spans="1:13" ht="51.75" customHeight="1" x14ac:dyDescent="0.3">
      <c r="A16" s="269">
        <v>2299270</v>
      </c>
      <c r="B16" s="50">
        <v>443</v>
      </c>
      <c r="C16" s="246">
        <v>43511</v>
      </c>
      <c r="D16" s="245" t="s">
        <v>223</v>
      </c>
      <c r="E16" s="261">
        <v>43508</v>
      </c>
      <c r="F16" s="208" t="s">
        <v>90</v>
      </c>
      <c r="G16" s="43" t="s">
        <v>84</v>
      </c>
      <c r="H16" s="270" t="s">
        <v>209</v>
      </c>
      <c r="I16" s="270" t="s">
        <v>121</v>
      </c>
      <c r="J16" s="209">
        <v>100</v>
      </c>
      <c r="K16" s="192">
        <v>99.13</v>
      </c>
      <c r="L16" s="193">
        <f t="shared" si="0"/>
        <v>114.99079999999999</v>
      </c>
      <c r="M16" s="171">
        <f t="shared" si="1"/>
        <v>11499.08</v>
      </c>
    </row>
    <row r="17" spans="1:13" ht="54.75" customHeight="1" x14ac:dyDescent="0.3">
      <c r="A17" s="269">
        <v>2299270</v>
      </c>
      <c r="B17" s="50">
        <v>443</v>
      </c>
      <c r="C17" s="246">
        <v>43511</v>
      </c>
      <c r="D17" s="245" t="s">
        <v>223</v>
      </c>
      <c r="E17" s="261">
        <v>43508</v>
      </c>
      <c r="F17" s="208" t="s">
        <v>90</v>
      </c>
      <c r="G17" s="43" t="s">
        <v>84</v>
      </c>
      <c r="H17" s="270" t="s">
        <v>234</v>
      </c>
      <c r="I17" s="270" t="s">
        <v>121</v>
      </c>
      <c r="J17" s="209">
        <v>70</v>
      </c>
      <c r="K17" s="192">
        <v>103.44</v>
      </c>
      <c r="L17" s="193">
        <f t="shared" si="0"/>
        <v>119.99039999999999</v>
      </c>
      <c r="M17" s="171">
        <f t="shared" si="1"/>
        <v>8399.3279999999995</v>
      </c>
    </row>
    <row r="18" spans="1:13" ht="57" customHeight="1" x14ac:dyDescent="0.3">
      <c r="A18" s="269">
        <v>2299270</v>
      </c>
      <c r="B18" s="50">
        <v>443</v>
      </c>
      <c r="C18" s="246">
        <v>43511</v>
      </c>
      <c r="D18" s="245" t="s">
        <v>223</v>
      </c>
      <c r="E18" s="261">
        <v>43508</v>
      </c>
      <c r="F18" s="208" t="s">
        <v>90</v>
      </c>
      <c r="G18" s="43" t="s">
        <v>84</v>
      </c>
      <c r="H18" s="270" t="s">
        <v>227</v>
      </c>
      <c r="I18" s="270" t="s">
        <v>121</v>
      </c>
      <c r="J18" s="209">
        <v>15</v>
      </c>
      <c r="K18" s="192">
        <v>215.51</v>
      </c>
      <c r="L18" s="193">
        <f t="shared" si="0"/>
        <v>249.99159999999998</v>
      </c>
      <c r="M18" s="171">
        <f t="shared" si="1"/>
        <v>3749.8739999999998</v>
      </c>
    </row>
    <row r="19" spans="1:13" ht="55.5" customHeight="1" x14ac:dyDescent="0.3">
      <c r="A19" s="269">
        <v>2299270</v>
      </c>
      <c r="B19" s="50">
        <v>443</v>
      </c>
      <c r="C19" s="246">
        <v>43511</v>
      </c>
      <c r="D19" s="245" t="s">
        <v>223</v>
      </c>
      <c r="E19" s="261">
        <v>43508</v>
      </c>
      <c r="F19" s="208" t="s">
        <v>90</v>
      </c>
      <c r="G19" s="43" t="s">
        <v>84</v>
      </c>
      <c r="H19" s="270" t="s">
        <v>211</v>
      </c>
      <c r="I19" s="270" t="s">
        <v>142</v>
      </c>
      <c r="J19" s="209">
        <v>1</v>
      </c>
      <c r="K19" s="192">
        <v>1896.55</v>
      </c>
      <c r="L19" s="193">
        <f t="shared" si="0"/>
        <v>2199.9979999999996</v>
      </c>
      <c r="M19" s="171">
        <f t="shared" si="1"/>
        <v>2199.9979999999996</v>
      </c>
    </row>
    <row r="20" spans="1:13" ht="57.75" customHeight="1" x14ac:dyDescent="0.3">
      <c r="A20" s="269">
        <v>2299270</v>
      </c>
      <c r="B20" s="50">
        <v>443</v>
      </c>
      <c r="C20" s="246">
        <v>43511</v>
      </c>
      <c r="D20" s="245" t="s">
        <v>223</v>
      </c>
      <c r="E20" s="261">
        <v>43508</v>
      </c>
      <c r="F20" s="208" t="s">
        <v>90</v>
      </c>
      <c r="G20" s="43" t="s">
        <v>84</v>
      </c>
      <c r="H20" s="270" t="s">
        <v>228</v>
      </c>
      <c r="I20" s="270" t="s">
        <v>121</v>
      </c>
      <c r="J20" s="209">
        <v>1</v>
      </c>
      <c r="K20" s="192">
        <v>1594.82</v>
      </c>
      <c r="L20" s="193">
        <f t="shared" si="0"/>
        <v>1849.9911999999997</v>
      </c>
      <c r="M20" s="171">
        <f t="shared" si="1"/>
        <v>1849.9911999999997</v>
      </c>
    </row>
    <row r="21" spans="1:13" ht="54.75" customHeight="1" x14ac:dyDescent="0.3">
      <c r="A21" s="269">
        <v>2299270</v>
      </c>
      <c r="B21" s="50">
        <v>443</v>
      </c>
      <c r="C21" s="246">
        <v>43511</v>
      </c>
      <c r="D21" s="245" t="s">
        <v>223</v>
      </c>
      <c r="E21" s="261">
        <v>43508</v>
      </c>
      <c r="F21" s="208" t="s">
        <v>90</v>
      </c>
      <c r="G21" s="43" t="s">
        <v>84</v>
      </c>
      <c r="H21" s="270" t="s">
        <v>229</v>
      </c>
      <c r="I21" s="270" t="s">
        <v>121</v>
      </c>
      <c r="J21" s="209">
        <v>1</v>
      </c>
      <c r="K21" s="192">
        <v>1568.96</v>
      </c>
      <c r="L21" s="193">
        <f t="shared" si="0"/>
        <v>1819.9936</v>
      </c>
      <c r="M21" s="171">
        <f t="shared" si="1"/>
        <v>1819.9936</v>
      </c>
    </row>
    <row r="22" spans="1:13" ht="51.75" customHeight="1" x14ac:dyDescent="0.3">
      <c r="A22" s="269">
        <v>2299270</v>
      </c>
      <c r="B22" s="50">
        <v>443</v>
      </c>
      <c r="C22" s="246">
        <v>43511</v>
      </c>
      <c r="D22" s="245" t="s">
        <v>223</v>
      </c>
      <c r="E22" s="261">
        <v>43508</v>
      </c>
      <c r="F22" s="208" t="s">
        <v>90</v>
      </c>
      <c r="G22" s="43" t="s">
        <v>84</v>
      </c>
      <c r="H22" s="270" t="s">
        <v>230</v>
      </c>
      <c r="I22" s="270" t="s">
        <v>142</v>
      </c>
      <c r="J22" s="209">
        <v>1</v>
      </c>
      <c r="K22" s="192">
        <v>1187.6500000000001</v>
      </c>
      <c r="L22" s="193">
        <f t="shared" si="0"/>
        <v>1377.674</v>
      </c>
      <c r="M22" s="171">
        <f t="shared" si="1"/>
        <v>1377.674</v>
      </c>
    </row>
    <row r="23" spans="1:13" ht="54" customHeight="1" x14ac:dyDescent="0.3">
      <c r="A23" s="269">
        <v>2299270</v>
      </c>
      <c r="B23" s="50">
        <v>443</v>
      </c>
      <c r="C23" s="246">
        <v>43511</v>
      </c>
      <c r="D23" s="245" t="s">
        <v>223</v>
      </c>
      <c r="E23" s="261">
        <v>43508</v>
      </c>
      <c r="F23" s="208" t="s">
        <v>90</v>
      </c>
      <c r="G23" s="43" t="s">
        <v>84</v>
      </c>
      <c r="H23" s="270" t="s">
        <v>231</v>
      </c>
      <c r="I23" s="270" t="s">
        <v>121</v>
      </c>
      <c r="J23" s="209">
        <v>1</v>
      </c>
      <c r="K23" s="192">
        <v>1034.48</v>
      </c>
      <c r="L23" s="193">
        <f t="shared" si="0"/>
        <v>1199.9967999999999</v>
      </c>
      <c r="M23" s="171">
        <f t="shared" si="1"/>
        <v>1199.9967999999999</v>
      </c>
    </row>
    <row r="24" spans="1:13" ht="50.25" customHeight="1" x14ac:dyDescent="0.3">
      <c r="A24" s="269">
        <v>2299270</v>
      </c>
      <c r="B24" s="50">
        <v>443</v>
      </c>
      <c r="C24" s="246">
        <v>43511</v>
      </c>
      <c r="D24" s="245" t="s">
        <v>223</v>
      </c>
      <c r="E24" s="261">
        <v>43508</v>
      </c>
      <c r="F24" s="208" t="s">
        <v>90</v>
      </c>
      <c r="G24" s="43" t="s">
        <v>84</v>
      </c>
      <c r="H24" s="270" t="s">
        <v>216</v>
      </c>
      <c r="I24" s="270" t="s">
        <v>121</v>
      </c>
      <c r="J24" s="209">
        <v>100</v>
      </c>
      <c r="K24" s="192">
        <v>30.17</v>
      </c>
      <c r="L24" s="193">
        <f t="shared" si="0"/>
        <v>34.997199999999999</v>
      </c>
      <c r="M24" s="171">
        <f t="shared" si="1"/>
        <v>3499.72</v>
      </c>
    </row>
    <row r="25" spans="1:13" ht="57.75" customHeight="1" x14ac:dyDescent="0.3">
      <c r="A25" s="269">
        <v>2299270</v>
      </c>
      <c r="B25" s="50">
        <v>443</v>
      </c>
      <c r="C25" s="246">
        <v>43511</v>
      </c>
      <c r="D25" s="245" t="s">
        <v>223</v>
      </c>
      <c r="E25" s="261">
        <v>43508</v>
      </c>
      <c r="F25" s="208" t="s">
        <v>90</v>
      </c>
      <c r="G25" s="43" t="s">
        <v>84</v>
      </c>
      <c r="H25" s="270" t="s">
        <v>235</v>
      </c>
      <c r="I25" s="270" t="s">
        <v>121</v>
      </c>
      <c r="J25" s="209">
        <v>40</v>
      </c>
      <c r="K25" s="192">
        <v>25.86</v>
      </c>
      <c r="L25" s="193">
        <f t="shared" si="0"/>
        <v>29.997599999999998</v>
      </c>
      <c r="M25" s="171">
        <f t="shared" si="1"/>
        <v>1199.904</v>
      </c>
    </row>
    <row r="26" spans="1:13" ht="53.25" customHeight="1" x14ac:dyDescent="0.3">
      <c r="A26" s="269">
        <v>2299270</v>
      </c>
      <c r="B26" s="50">
        <v>443</v>
      </c>
      <c r="C26" s="246">
        <v>43511</v>
      </c>
      <c r="D26" s="245" t="s">
        <v>223</v>
      </c>
      <c r="E26" s="261">
        <v>43508</v>
      </c>
      <c r="F26" s="208" t="s">
        <v>90</v>
      </c>
      <c r="G26" s="43" t="s">
        <v>84</v>
      </c>
      <c r="H26" s="270" t="s">
        <v>236</v>
      </c>
      <c r="I26" s="270" t="s">
        <v>142</v>
      </c>
      <c r="J26" s="209">
        <v>1</v>
      </c>
      <c r="K26" s="192">
        <v>758.62</v>
      </c>
      <c r="L26" s="193">
        <f t="shared" si="0"/>
        <v>879.99919999999997</v>
      </c>
      <c r="M26" s="171">
        <f t="shared" si="1"/>
        <v>879.99919999999997</v>
      </c>
    </row>
    <row r="27" spans="1:13" ht="57" customHeight="1" x14ac:dyDescent="0.3">
      <c r="A27" s="269">
        <v>2299270</v>
      </c>
      <c r="B27" s="50">
        <v>443</v>
      </c>
      <c r="C27" s="246">
        <v>43511</v>
      </c>
      <c r="D27" s="245" t="s">
        <v>223</v>
      </c>
      <c r="E27" s="261">
        <v>43508</v>
      </c>
      <c r="F27" s="208" t="s">
        <v>90</v>
      </c>
      <c r="G27" s="43" t="s">
        <v>84</v>
      </c>
      <c r="H27" s="270" t="s">
        <v>215</v>
      </c>
      <c r="I27" s="270" t="s">
        <v>121</v>
      </c>
      <c r="J27" s="209">
        <v>20</v>
      </c>
      <c r="K27" s="192">
        <v>27.7</v>
      </c>
      <c r="L27" s="193">
        <f t="shared" si="0"/>
        <v>32.131999999999998</v>
      </c>
      <c r="M27" s="171">
        <f t="shared" si="1"/>
        <v>642.64</v>
      </c>
    </row>
    <row r="28" spans="1:13" ht="62.25" customHeight="1" x14ac:dyDescent="0.3">
      <c r="A28" s="269">
        <v>2299270</v>
      </c>
      <c r="B28" s="50">
        <v>443</v>
      </c>
      <c r="C28" s="246">
        <v>43511</v>
      </c>
      <c r="D28" s="245" t="s">
        <v>223</v>
      </c>
      <c r="E28" s="261">
        <v>43508</v>
      </c>
      <c r="F28" s="208" t="s">
        <v>90</v>
      </c>
      <c r="G28" s="43" t="s">
        <v>84</v>
      </c>
      <c r="H28" s="270" t="s">
        <v>232</v>
      </c>
      <c r="I28" s="270" t="s">
        <v>121</v>
      </c>
      <c r="J28" s="209">
        <v>1</v>
      </c>
      <c r="K28" s="192">
        <v>483.76</v>
      </c>
      <c r="L28" s="193">
        <f t="shared" si="0"/>
        <v>561.16159999999991</v>
      </c>
      <c r="M28" s="171">
        <f t="shared" si="1"/>
        <v>561.16159999999991</v>
      </c>
    </row>
    <row r="29" spans="1:13" ht="50.25" customHeight="1" x14ac:dyDescent="0.3">
      <c r="A29" s="269">
        <v>2299270</v>
      </c>
      <c r="B29" s="50">
        <v>443</v>
      </c>
      <c r="C29" s="246">
        <v>43511</v>
      </c>
      <c r="D29" s="245" t="s">
        <v>223</v>
      </c>
      <c r="E29" s="261">
        <v>43508</v>
      </c>
      <c r="F29" s="208" t="s">
        <v>90</v>
      </c>
      <c r="G29" s="43" t="s">
        <v>84</v>
      </c>
      <c r="H29" s="270" t="s">
        <v>233</v>
      </c>
      <c r="I29" s="270" t="s">
        <v>121</v>
      </c>
      <c r="J29" s="209">
        <v>1</v>
      </c>
      <c r="K29" s="192">
        <v>103.96</v>
      </c>
      <c r="L29" s="193">
        <f t="shared" si="0"/>
        <v>120.59359999999998</v>
      </c>
      <c r="M29" s="171">
        <f t="shared" si="1"/>
        <v>120.59359999999998</v>
      </c>
    </row>
    <row r="30" spans="1:13" ht="43.5" customHeight="1" x14ac:dyDescent="0.3">
      <c r="A30" s="39" t="s">
        <v>204</v>
      </c>
      <c r="B30" s="50">
        <v>564</v>
      </c>
      <c r="C30" s="60">
        <v>43538</v>
      </c>
      <c r="D30" s="61" t="s">
        <v>205</v>
      </c>
      <c r="E30" s="60">
        <v>43537</v>
      </c>
      <c r="F30" s="208" t="s">
        <v>90</v>
      </c>
      <c r="G30" s="43" t="s">
        <v>84</v>
      </c>
      <c r="H30" s="44" t="s">
        <v>202</v>
      </c>
      <c r="I30" s="45" t="s">
        <v>121</v>
      </c>
      <c r="J30" s="46">
        <v>91</v>
      </c>
      <c r="K30" s="88">
        <v>300</v>
      </c>
      <c r="L30" s="193">
        <f>K30*1.16</f>
        <v>348</v>
      </c>
      <c r="M30" s="171">
        <f>J30*L30</f>
        <v>31668</v>
      </c>
    </row>
    <row r="31" spans="1:13" ht="43.5" customHeight="1" x14ac:dyDescent="0.3">
      <c r="A31" s="39" t="s">
        <v>204</v>
      </c>
      <c r="B31" s="50">
        <v>564</v>
      </c>
      <c r="C31" s="51">
        <v>43538</v>
      </c>
      <c r="D31" s="41" t="s">
        <v>205</v>
      </c>
      <c r="E31" s="51">
        <v>43537</v>
      </c>
      <c r="F31" s="208" t="s">
        <v>90</v>
      </c>
      <c r="G31" s="43" t="s">
        <v>84</v>
      </c>
      <c r="H31" s="44" t="s">
        <v>207</v>
      </c>
      <c r="I31" s="45" t="s">
        <v>121</v>
      </c>
      <c r="J31" s="46">
        <v>30</v>
      </c>
      <c r="K31" s="88">
        <v>482.76</v>
      </c>
      <c r="L31" s="89">
        <f t="shared" ref="L31:L43" si="2">K31*1.16</f>
        <v>560.00159999999994</v>
      </c>
      <c r="M31" s="91">
        <f t="shared" ref="M31:M43" si="3">J31*L31</f>
        <v>16800.047999999999</v>
      </c>
    </row>
    <row r="32" spans="1:13" ht="43.5" customHeight="1" x14ac:dyDescent="0.3">
      <c r="A32" s="39" t="s">
        <v>204</v>
      </c>
      <c r="B32" s="50">
        <v>564</v>
      </c>
      <c r="C32" s="51">
        <v>43538</v>
      </c>
      <c r="D32" s="41" t="s">
        <v>205</v>
      </c>
      <c r="E32" s="51">
        <v>43537</v>
      </c>
      <c r="F32" s="208" t="s">
        <v>90</v>
      </c>
      <c r="G32" s="43" t="s">
        <v>84</v>
      </c>
      <c r="H32" s="44" t="s">
        <v>208</v>
      </c>
      <c r="I32" s="45" t="s">
        <v>121</v>
      </c>
      <c r="J32" s="46">
        <v>112</v>
      </c>
      <c r="K32" s="88">
        <v>103.44</v>
      </c>
      <c r="L32" s="89">
        <f t="shared" si="2"/>
        <v>119.99039999999999</v>
      </c>
      <c r="M32" s="91">
        <f t="shared" si="3"/>
        <v>13438.924799999999</v>
      </c>
    </row>
    <row r="33" spans="1:13" ht="43.5" customHeight="1" x14ac:dyDescent="0.3">
      <c r="A33" s="39" t="s">
        <v>204</v>
      </c>
      <c r="B33" s="50">
        <v>564</v>
      </c>
      <c r="C33" s="51">
        <v>43538</v>
      </c>
      <c r="D33" s="41" t="s">
        <v>205</v>
      </c>
      <c r="E33" s="51">
        <v>43537</v>
      </c>
      <c r="F33" s="208" t="s">
        <v>90</v>
      </c>
      <c r="G33" s="43" t="s">
        <v>84</v>
      </c>
      <c r="H33" s="44" t="s">
        <v>209</v>
      </c>
      <c r="I33" s="45" t="s">
        <v>121</v>
      </c>
      <c r="J33" s="46">
        <v>100</v>
      </c>
      <c r="K33" s="88">
        <v>99.13</v>
      </c>
      <c r="L33" s="89">
        <f t="shared" si="2"/>
        <v>114.99079999999999</v>
      </c>
      <c r="M33" s="91">
        <f t="shared" si="3"/>
        <v>11499.08</v>
      </c>
    </row>
    <row r="34" spans="1:13" ht="43.5" customHeight="1" x14ac:dyDescent="0.3">
      <c r="A34" s="39" t="s">
        <v>204</v>
      </c>
      <c r="B34" s="50">
        <v>564</v>
      </c>
      <c r="C34" s="51">
        <v>43538</v>
      </c>
      <c r="D34" s="41" t="s">
        <v>205</v>
      </c>
      <c r="E34" s="51">
        <v>43537</v>
      </c>
      <c r="F34" s="208" t="s">
        <v>90</v>
      </c>
      <c r="G34" s="43" t="s">
        <v>84</v>
      </c>
      <c r="H34" s="44" t="s">
        <v>210</v>
      </c>
      <c r="I34" s="45" t="s">
        <v>121</v>
      </c>
      <c r="J34" s="46">
        <v>30</v>
      </c>
      <c r="K34" s="88">
        <v>293.10000000000002</v>
      </c>
      <c r="L34" s="89">
        <f t="shared" si="2"/>
        <v>339.99599999999998</v>
      </c>
      <c r="M34" s="91">
        <f t="shared" si="3"/>
        <v>10199.879999999999</v>
      </c>
    </row>
    <row r="35" spans="1:13" ht="43.5" customHeight="1" x14ac:dyDescent="0.3">
      <c r="A35" s="39" t="s">
        <v>204</v>
      </c>
      <c r="B35" s="50">
        <v>564</v>
      </c>
      <c r="C35" s="51">
        <v>43538</v>
      </c>
      <c r="D35" s="41" t="s">
        <v>205</v>
      </c>
      <c r="E35" s="51">
        <v>43537</v>
      </c>
      <c r="F35" s="208" t="s">
        <v>90</v>
      </c>
      <c r="G35" s="43" t="s">
        <v>84</v>
      </c>
      <c r="H35" s="44" t="s">
        <v>211</v>
      </c>
      <c r="I35" s="45" t="s">
        <v>142</v>
      </c>
      <c r="J35" s="46">
        <v>3</v>
      </c>
      <c r="K35" s="88">
        <v>2025.86</v>
      </c>
      <c r="L35" s="89">
        <f t="shared" si="2"/>
        <v>2349.9975999999997</v>
      </c>
      <c r="M35" s="91">
        <f t="shared" si="3"/>
        <v>7049.9927999999991</v>
      </c>
    </row>
    <row r="36" spans="1:13" ht="43.5" customHeight="1" x14ac:dyDescent="0.3">
      <c r="A36" s="39" t="s">
        <v>204</v>
      </c>
      <c r="B36" s="50">
        <v>564</v>
      </c>
      <c r="C36" s="51">
        <v>43538</v>
      </c>
      <c r="D36" s="41" t="s">
        <v>205</v>
      </c>
      <c r="E36" s="51">
        <v>43537</v>
      </c>
      <c r="F36" s="208" t="s">
        <v>90</v>
      </c>
      <c r="G36" s="43" t="s">
        <v>84</v>
      </c>
      <c r="H36" s="44" t="s">
        <v>212</v>
      </c>
      <c r="I36" s="45" t="s">
        <v>142</v>
      </c>
      <c r="J36" s="46">
        <v>1</v>
      </c>
      <c r="K36" s="88">
        <v>5862.06</v>
      </c>
      <c r="L36" s="89">
        <f t="shared" si="2"/>
        <v>6799.9895999999999</v>
      </c>
      <c r="M36" s="91">
        <f t="shared" si="3"/>
        <v>6799.9895999999999</v>
      </c>
    </row>
    <row r="37" spans="1:13" ht="43.5" customHeight="1" x14ac:dyDescent="0.3">
      <c r="A37" s="39" t="s">
        <v>204</v>
      </c>
      <c r="B37" s="50">
        <v>564</v>
      </c>
      <c r="C37" s="51">
        <v>43538</v>
      </c>
      <c r="D37" s="41" t="s">
        <v>205</v>
      </c>
      <c r="E37" s="51">
        <v>43537</v>
      </c>
      <c r="F37" s="208" t="s">
        <v>90</v>
      </c>
      <c r="G37" s="43" t="s">
        <v>84</v>
      </c>
      <c r="H37" s="44" t="s">
        <v>213</v>
      </c>
      <c r="I37" s="45" t="s">
        <v>121</v>
      </c>
      <c r="J37" s="46">
        <v>10</v>
      </c>
      <c r="K37" s="88">
        <v>508.62</v>
      </c>
      <c r="L37" s="89">
        <f t="shared" si="2"/>
        <v>589.99919999999997</v>
      </c>
      <c r="M37" s="91">
        <f t="shared" si="3"/>
        <v>5899.9920000000002</v>
      </c>
    </row>
    <row r="38" spans="1:13" ht="43.5" customHeight="1" x14ac:dyDescent="0.3">
      <c r="A38" s="39" t="s">
        <v>204</v>
      </c>
      <c r="B38" s="50">
        <v>564</v>
      </c>
      <c r="C38" s="51">
        <v>43538</v>
      </c>
      <c r="D38" s="41" t="s">
        <v>205</v>
      </c>
      <c r="E38" s="51">
        <v>43537</v>
      </c>
      <c r="F38" s="208" t="s">
        <v>90</v>
      </c>
      <c r="G38" s="43" t="s">
        <v>84</v>
      </c>
      <c r="H38" s="44" t="s">
        <v>214</v>
      </c>
      <c r="I38" s="45" t="s">
        <v>121</v>
      </c>
      <c r="J38" s="46">
        <v>10</v>
      </c>
      <c r="K38" s="88">
        <v>232.76</v>
      </c>
      <c r="L38" s="89">
        <f t="shared" si="2"/>
        <v>270.0016</v>
      </c>
      <c r="M38" s="91">
        <f t="shared" si="3"/>
        <v>2700.0160000000001</v>
      </c>
    </row>
    <row r="39" spans="1:13" ht="43.5" customHeight="1" x14ac:dyDescent="0.3">
      <c r="A39" s="39" t="s">
        <v>204</v>
      </c>
      <c r="B39" s="50">
        <v>564</v>
      </c>
      <c r="C39" s="51">
        <v>43538</v>
      </c>
      <c r="D39" s="41" t="s">
        <v>205</v>
      </c>
      <c r="E39" s="51">
        <v>43537</v>
      </c>
      <c r="F39" s="208" t="s">
        <v>90</v>
      </c>
      <c r="G39" s="43" t="s">
        <v>84</v>
      </c>
      <c r="H39" s="44" t="s">
        <v>215</v>
      </c>
      <c r="I39" s="45" t="s">
        <v>121</v>
      </c>
      <c r="J39" s="46">
        <v>30</v>
      </c>
      <c r="K39" s="88">
        <v>29.31</v>
      </c>
      <c r="L39" s="89">
        <f t="shared" si="2"/>
        <v>33.999599999999994</v>
      </c>
      <c r="M39" s="91">
        <f t="shared" si="3"/>
        <v>1019.9879999999998</v>
      </c>
    </row>
    <row r="40" spans="1:13" ht="43.5" customHeight="1" x14ac:dyDescent="0.3">
      <c r="A40" s="39" t="s">
        <v>204</v>
      </c>
      <c r="B40" s="50">
        <v>564</v>
      </c>
      <c r="C40" s="51">
        <v>43538</v>
      </c>
      <c r="D40" s="41" t="s">
        <v>205</v>
      </c>
      <c r="E40" s="51">
        <v>43537</v>
      </c>
      <c r="F40" s="208" t="s">
        <v>90</v>
      </c>
      <c r="G40" s="43" t="s">
        <v>84</v>
      </c>
      <c r="H40" s="44" t="s">
        <v>216</v>
      </c>
      <c r="I40" s="45" t="s">
        <v>121</v>
      </c>
      <c r="J40" s="46">
        <v>60</v>
      </c>
      <c r="K40" s="88">
        <v>30.17</v>
      </c>
      <c r="L40" s="89">
        <f t="shared" si="2"/>
        <v>34.997199999999999</v>
      </c>
      <c r="M40" s="91">
        <f t="shared" si="3"/>
        <v>2099.8319999999999</v>
      </c>
    </row>
    <row r="41" spans="1:13" ht="43.5" customHeight="1" x14ac:dyDescent="0.3">
      <c r="A41" s="39" t="s">
        <v>204</v>
      </c>
      <c r="B41" s="50">
        <v>564</v>
      </c>
      <c r="C41" s="51">
        <v>43538</v>
      </c>
      <c r="D41" s="41" t="s">
        <v>205</v>
      </c>
      <c r="E41" s="51">
        <v>43537</v>
      </c>
      <c r="F41" s="208" t="s">
        <v>90</v>
      </c>
      <c r="G41" s="43" t="s">
        <v>84</v>
      </c>
      <c r="H41" s="44" t="s">
        <v>217</v>
      </c>
      <c r="I41" s="45" t="s">
        <v>121</v>
      </c>
      <c r="J41" s="46">
        <v>1</v>
      </c>
      <c r="K41" s="88">
        <v>508.62</v>
      </c>
      <c r="L41" s="89">
        <f t="shared" si="2"/>
        <v>589.99919999999997</v>
      </c>
      <c r="M41" s="91">
        <f t="shared" si="3"/>
        <v>589.99919999999997</v>
      </c>
    </row>
    <row r="42" spans="1:13" ht="43.5" customHeight="1" x14ac:dyDescent="0.3">
      <c r="A42" s="39" t="s">
        <v>204</v>
      </c>
      <c r="B42" s="50">
        <v>564</v>
      </c>
      <c r="C42" s="51">
        <v>43538</v>
      </c>
      <c r="D42" s="41" t="s">
        <v>205</v>
      </c>
      <c r="E42" s="51">
        <v>43537</v>
      </c>
      <c r="F42" s="208" t="s">
        <v>90</v>
      </c>
      <c r="G42" s="43" t="s">
        <v>84</v>
      </c>
      <c r="H42" s="44" t="s">
        <v>218</v>
      </c>
      <c r="I42" s="45" t="s">
        <v>219</v>
      </c>
      <c r="J42" s="46">
        <v>2</v>
      </c>
      <c r="K42" s="88">
        <v>156.15</v>
      </c>
      <c r="L42" s="89">
        <f t="shared" si="2"/>
        <v>181.13399999999999</v>
      </c>
      <c r="M42" s="91">
        <f t="shared" si="3"/>
        <v>362.26799999999997</v>
      </c>
    </row>
    <row r="43" spans="1:13" ht="43.5" customHeight="1" x14ac:dyDescent="0.3">
      <c r="A43" s="315" t="s">
        <v>204</v>
      </c>
      <c r="B43" s="316">
        <v>564</v>
      </c>
      <c r="C43" s="129">
        <v>43538</v>
      </c>
      <c r="D43" s="130" t="s">
        <v>205</v>
      </c>
      <c r="E43" s="129">
        <v>43537</v>
      </c>
      <c r="F43" s="317" t="s">
        <v>90</v>
      </c>
      <c r="G43" s="318" t="s">
        <v>84</v>
      </c>
      <c r="H43" s="319" t="s">
        <v>220</v>
      </c>
      <c r="I43" s="132" t="s">
        <v>121</v>
      </c>
      <c r="J43" s="133">
        <v>6</v>
      </c>
      <c r="K43" s="320">
        <v>52.73</v>
      </c>
      <c r="L43" s="135">
        <f t="shared" si="2"/>
        <v>61.166799999999995</v>
      </c>
      <c r="M43" s="136">
        <f t="shared" si="3"/>
        <v>367.00079999999997</v>
      </c>
    </row>
    <row r="44" spans="1:13" s="24" customFormat="1" ht="43.5" customHeight="1" x14ac:dyDescent="0.3">
      <c r="A44" s="220" t="s">
        <v>997</v>
      </c>
      <c r="B44" s="67">
        <v>2309</v>
      </c>
      <c r="C44" s="51">
        <v>43684</v>
      </c>
      <c r="D44" s="41" t="s">
        <v>996</v>
      </c>
      <c r="E44" s="51">
        <v>43683</v>
      </c>
      <c r="F44" s="211" t="s">
        <v>163</v>
      </c>
      <c r="G44" s="110" t="s">
        <v>881</v>
      </c>
      <c r="H44" s="111" t="s">
        <v>998</v>
      </c>
      <c r="I44" s="67" t="s">
        <v>121</v>
      </c>
      <c r="J44" s="109">
        <v>1</v>
      </c>
      <c r="K44" s="112">
        <v>295</v>
      </c>
      <c r="L44" s="89">
        <v>47.2</v>
      </c>
      <c r="M44" s="91">
        <f t="shared" ref="M44:M57" si="4">J44*(K44+L44)</f>
        <v>342.2</v>
      </c>
    </row>
    <row r="45" spans="1:13" s="24" customFormat="1" ht="43.5" customHeight="1" x14ac:dyDescent="0.3">
      <c r="A45" s="220" t="s">
        <v>997</v>
      </c>
      <c r="B45" s="67">
        <v>2309</v>
      </c>
      <c r="C45" s="51">
        <v>43684</v>
      </c>
      <c r="D45" s="41" t="s">
        <v>996</v>
      </c>
      <c r="E45" s="51">
        <v>43683</v>
      </c>
      <c r="F45" s="211" t="s">
        <v>163</v>
      </c>
      <c r="G45" s="110" t="s">
        <v>881</v>
      </c>
      <c r="H45" s="111" t="s">
        <v>999</v>
      </c>
      <c r="I45" s="67" t="s">
        <v>121</v>
      </c>
      <c r="J45" s="109">
        <v>5</v>
      </c>
      <c r="K45" s="112">
        <v>130</v>
      </c>
      <c r="L45" s="89">
        <v>20.8</v>
      </c>
      <c r="M45" s="91">
        <f t="shared" si="4"/>
        <v>754</v>
      </c>
    </row>
    <row r="46" spans="1:13" s="24" customFormat="1" ht="43.5" customHeight="1" x14ac:dyDescent="0.3">
      <c r="A46" s="220" t="s">
        <v>997</v>
      </c>
      <c r="B46" s="67">
        <v>2309</v>
      </c>
      <c r="C46" s="51">
        <v>43684</v>
      </c>
      <c r="D46" s="41" t="s">
        <v>996</v>
      </c>
      <c r="E46" s="51">
        <v>43683</v>
      </c>
      <c r="F46" s="211" t="s">
        <v>163</v>
      </c>
      <c r="G46" s="110" t="s">
        <v>881</v>
      </c>
      <c r="H46" s="111" t="s">
        <v>1000</v>
      </c>
      <c r="I46" s="67" t="s">
        <v>121</v>
      </c>
      <c r="J46" s="109">
        <v>1</v>
      </c>
      <c r="K46" s="112">
        <v>6034.48</v>
      </c>
      <c r="L46" s="89">
        <v>965.52</v>
      </c>
      <c r="M46" s="91">
        <f t="shared" si="4"/>
        <v>7000</v>
      </c>
    </row>
    <row r="47" spans="1:13" s="24" customFormat="1" ht="43.5" customHeight="1" x14ac:dyDescent="0.3">
      <c r="A47" s="220" t="s">
        <v>997</v>
      </c>
      <c r="B47" s="67">
        <v>2309</v>
      </c>
      <c r="C47" s="51">
        <v>43684</v>
      </c>
      <c r="D47" s="41" t="s">
        <v>996</v>
      </c>
      <c r="E47" s="51">
        <v>43683</v>
      </c>
      <c r="F47" s="211" t="s">
        <v>163</v>
      </c>
      <c r="G47" s="110" t="s">
        <v>881</v>
      </c>
      <c r="H47" s="111" t="s">
        <v>1001</v>
      </c>
      <c r="I47" s="67" t="s">
        <v>121</v>
      </c>
      <c r="J47" s="109">
        <v>100</v>
      </c>
      <c r="K47" s="112">
        <v>130</v>
      </c>
      <c r="L47" s="89">
        <v>20.8</v>
      </c>
      <c r="M47" s="91">
        <f t="shared" si="4"/>
        <v>15080.000000000002</v>
      </c>
    </row>
    <row r="48" spans="1:13" s="24" customFormat="1" ht="43.5" customHeight="1" x14ac:dyDescent="0.3">
      <c r="A48" s="220" t="s">
        <v>997</v>
      </c>
      <c r="B48" s="67">
        <v>2309</v>
      </c>
      <c r="C48" s="51">
        <v>43684</v>
      </c>
      <c r="D48" s="41" t="s">
        <v>996</v>
      </c>
      <c r="E48" s="51">
        <v>43683</v>
      </c>
      <c r="F48" s="211" t="s">
        <v>163</v>
      </c>
      <c r="G48" s="110" t="s">
        <v>881</v>
      </c>
      <c r="H48" s="111" t="s">
        <v>1002</v>
      </c>
      <c r="I48" s="67" t="s">
        <v>121</v>
      </c>
      <c r="J48" s="109">
        <v>30</v>
      </c>
      <c r="K48" s="112">
        <v>25</v>
      </c>
      <c r="L48" s="89">
        <v>4</v>
      </c>
      <c r="M48" s="91">
        <f t="shared" si="4"/>
        <v>870</v>
      </c>
    </row>
    <row r="49" spans="1:13" s="24" customFormat="1" ht="43.5" customHeight="1" x14ac:dyDescent="0.3">
      <c r="A49" s="220" t="s">
        <v>997</v>
      </c>
      <c r="B49" s="67">
        <v>2309</v>
      </c>
      <c r="C49" s="51">
        <v>43684</v>
      </c>
      <c r="D49" s="41" t="s">
        <v>996</v>
      </c>
      <c r="E49" s="51">
        <v>43683</v>
      </c>
      <c r="F49" s="211" t="s">
        <v>163</v>
      </c>
      <c r="G49" s="110" t="s">
        <v>881</v>
      </c>
      <c r="H49" s="111" t="s">
        <v>1003</v>
      </c>
      <c r="I49" s="67" t="s">
        <v>121</v>
      </c>
      <c r="J49" s="109">
        <v>100</v>
      </c>
      <c r="K49" s="112">
        <v>132</v>
      </c>
      <c r="L49" s="89">
        <v>21.12</v>
      </c>
      <c r="M49" s="91">
        <f t="shared" si="4"/>
        <v>15312</v>
      </c>
    </row>
    <row r="50" spans="1:13" s="24" customFormat="1" ht="43.5" customHeight="1" x14ac:dyDescent="0.3">
      <c r="A50" s="220" t="s">
        <v>997</v>
      </c>
      <c r="B50" s="67">
        <v>2309</v>
      </c>
      <c r="C50" s="51">
        <v>43684</v>
      </c>
      <c r="D50" s="41" t="s">
        <v>996</v>
      </c>
      <c r="E50" s="51">
        <v>43683</v>
      </c>
      <c r="F50" s="211" t="s">
        <v>163</v>
      </c>
      <c r="G50" s="110" t="s">
        <v>881</v>
      </c>
      <c r="H50" s="111" t="s">
        <v>1004</v>
      </c>
      <c r="I50" s="67" t="s">
        <v>121</v>
      </c>
      <c r="J50" s="109">
        <v>100</v>
      </c>
      <c r="K50" s="112">
        <v>42</v>
      </c>
      <c r="L50" s="89">
        <v>6.72</v>
      </c>
      <c r="M50" s="91">
        <f t="shared" si="4"/>
        <v>4872</v>
      </c>
    </row>
    <row r="51" spans="1:13" s="24" customFormat="1" ht="43.5" customHeight="1" x14ac:dyDescent="0.3">
      <c r="A51" s="220" t="s">
        <v>997</v>
      </c>
      <c r="B51" s="67">
        <v>2309</v>
      </c>
      <c r="C51" s="51">
        <v>43684</v>
      </c>
      <c r="D51" s="41" t="s">
        <v>996</v>
      </c>
      <c r="E51" s="51">
        <v>43683</v>
      </c>
      <c r="F51" s="211" t="s">
        <v>163</v>
      </c>
      <c r="G51" s="110" t="s">
        <v>881</v>
      </c>
      <c r="H51" s="111" t="s">
        <v>1005</v>
      </c>
      <c r="I51" s="67" t="s">
        <v>121</v>
      </c>
      <c r="J51" s="109">
        <v>12</v>
      </c>
      <c r="K51" s="112">
        <v>445</v>
      </c>
      <c r="L51" s="89">
        <v>71.2</v>
      </c>
      <c r="M51" s="91">
        <f t="shared" si="4"/>
        <v>6194.4000000000005</v>
      </c>
    </row>
    <row r="52" spans="1:13" s="24" customFormat="1" ht="43.5" customHeight="1" x14ac:dyDescent="0.3">
      <c r="A52" s="220" t="s">
        <v>997</v>
      </c>
      <c r="B52" s="67">
        <v>2309</v>
      </c>
      <c r="C52" s="51">
        <v>43684</v>
      </c>
      <c r="D52" s="41" t="s">
        <v>996</v>
      </c>
      <c r="E52" s="51">
        <v>43683</v>
      </c>
      <c r="F52" s="211" t="s">
        <v>163</v>
      </c>
      <c r="G52" s="110" t="s">
        <v>881</v>
      </c>
      <c r="H52" s="111" t="s">
        <v>1006</v>
      </c>
      <c r="I52" s="67" t="s">
        <v>121</v>
      </c>
      <c r="J52" s="109">
        <v>12</v>
      </c>
      <c r="K52" s="112">
        <v>240</v>
      </c>
      <c r="L52" s="89">
        <v>38.4</v>
      </c>
      <c r="M52" s="91">
        <f t="shared" si="4"/>
        <v>3340.7999999999997</v>
      </c>
    </row>
    <row r="53" spans="1:13" s="24" customFormat="1" ht="43.5" customHeight="1" x14ac:dyDescent="0.3">
      <c r="A53" s="220" t="s">
        <v>997</v>
      </c>
      <c r="B53" s="67">
        <v>2309</v>
      </c>
      <c r="C53" s="51">
        <v>43684</v>
      </c>
      <c r="D53" s="41" t="s">
        <v>996</v>
      </c>
      <c r="E53" s="51">
        <v>43683</v>
      </c>
      <c r="F53" s="211" t="s">
        <v>163</v>
      </c>
      <c r="G53" s="110" t="s">
        <v>881</v>
      </c>
      <c r="H53" s="111" t="s">
        <v>1007</v>
      </c>
      <c r="I53" s="67" t="s">
        <v>121</v>
      </c>
      <c r="J53" s="109">
        <v>3</v>
      </c>
      <c r="K53" s="112">
        <v>1980</v>
      </c>
      <c r="L53" s="89">
        <v>316.8</v>
      </c>
      <c r="M53" s="91">
        <f t="shared" si="4"/>
        <v>6890.4000000000005</v>
      </c>
    </row>
    <row r="54" spans="1:13" s="24" customFormat="1" ht="43.5" customHeight="1" x14ac:dyDescent="0.3">
      <c r="A54" s="220" t="s">
        <v>997</v>
      </c>
      <c r="B54" s="67">
        <v>2309</v>
      </c>
      <c r="C54" s="51">
        <v>43684</v>
      </c>
      <c r="D54" s="41" t="s">
        <v>996</v>
      </c>
      <c r="E54" s="51">
        <v>43683</v>
      </c>
      <c r="F54" s="211" t="s">
        <v>163</v>
      </c>
      <c r="G54" s="110" t="s">
        <v>881</v>
      </c>
      <c r="H54" s="111" t="s">
        <v>1008</v>
      </c>
      <c r="I54" s="67" t="s">
        <v>121</v>
      </c>
      <c r="J54" s="109">
        <v>50</v>
      </c>
      <c r="K54" s="112">
        <v>33</v>
      </c>
      <c r="L54" s="89">
        <v>5.28</v>
      </c>
      <c r="M54" s="91">
        <f t="shared" si="4"/>
        <v>1914</v>
      </c>
    </row>
    <row r="55" spans="1:13" s="24" customFormat="1" ht="43.5" customHeight="1" x14ac:dyDescent="0.3">
      <c r="A55" s="220" t="s">
        <v>997</v>
      </c>
      <c r="B55" s="67">
        <v>2309</v>
      </c>
      <c r="C55" s="51">
        <v>43684</v>
      </c>
      <c r="D55" s="41" t="s">
        <v>996</v>
      </c>
      <c r="E55" s="51">
        <v>43683</v>
      </c>
      <c r="F55" s="211" t="s">
        <v>163</v>
      </c>
      <c r="G55" s="110" t="s">
        <v>881</v>
      </c>
      <c r="H55" s="111" t="s">
        <v>1009</v>
      </c>
      <c r="I55" s="67" t="s">
        <v>121</v>
      </c>
      <c r="J55" s="109">
        <v>400</v>
      </c>
      <c r="K55" s="112">
        <v>12</v>
      </c>
      <c r="L55" s="89">
        <v>1.92</v>
      </c>
      <c r="M55" s="91">
        <f t="shared" si="4"/>
        <v>5568</v>
      </c>
    </row>
    <row r="56" spans="1:13" s="24" customFormat="1" ht="30" customHeight="1" x14ac:dyDescent="0.3">
      <c r="A56" s="220" t="s">
        <v>997</v>
      </c>
      <c r="B56" s="67">
        <v>2309</v>
      </c>
      <c r="C56" s="51">
        <v>43684</v>
      </c>
      <c r="D56" s="41" t="s">
        <v>996</v>
      </c>
      <c r="E56" s="51">
        <v>43683</v>
      </c>
      <c r="F56" s="211" t="s">
        <v>163</v>
      </c>
      <c r="G56" s="110" t="s">
        <v>881</v>
      </c>
      <c r="H56" s="111" t="s">
        <v>1010</v>
      </c>
      <c r="I56" s="67" t="s">
        <v>121</v>
      </c>
      <c r="J56" s="109">
        <v>100</v>
      </c>
      <c r="K56" s="112">
        <v>350</v>
      </c>
      <c r="L56" s="89">
        <v>56</v>
      </c>
      <c r="M56" s="91">
        <f t="shared" si="4"/>
        <v>40600</v>
      </c>
    </row>
    <row r="57" spans="1:13" ht="30" customHeight="1" x14ac:dyDescent="0.3">
      <c r="A57" s="220" t="s">
        <v>997</v>
      </c>
      <c r="B57" s="67">
        <v>2309</v>
      </c>
      <c r="C57" s="51">
        <v>43684</v>
      </c>
      <c r="D57" s="41" t="s">
        <v>996</v>
      </c>
      <c r="E57" s="51">
        <v>43683</v>
      </c>
      <c r="F57" s="211" t="s">
        <v>163</v>
      </c>
      <c r="G57" s="110" t="s">
        <v>881</v>
      </c>
      <c r="H57" s="111" t="s">
        <v>1011</v>
      </c>
      <c r="I57" s="67" t="s">
        <v>121</v>
      </c>
      <c r="J57" s="109">
        <v>30</v>
      </c>
      <c r="K57" s="112">
        <v>350</v>
      </c>
      <c r="L57" s="89">
        <v>56</v>
      </c>
      <c r="M57" s="91">
        <f t="shared" si="4"/>
        <v>12180</v>
      </c>
    </row>
    <row r="58" spans="1:13" ht="22.5" customHeight="1" x14ac:dyDescent="0.3">
      <c r="A58" s="39" t="s">
        <v>1583</v>
      </c>
      <c r="B58" s="45">
        <v>3403</v>
      </c>
      <c r="C58" s="60">
        <v>43767</v>
      </c>
      <c r="D58" s="61" t="s">
        <v>1584</v>
      </c>
      <c r="E58" s="60"/>
      <c r="F58" s="317" t="s">
        <v>90</v>
      </c>
      <c r="G58" s="318" t="s">
        <v>84</v>
      </c>
      <c r="H58" s="44" t="s">
        <v>236</v>
      </c>
      <c r="I58" s="45" t="s">
        <v>142</v>
      </c>
      <c r="J58" s="46">
        <v>2</v>
      </c>
      <c r="K58" s="88">
        <v>827.59</v>
      </c>
      <c r="L58" s="89">
        <f t="shared" ref="L58:L61" si="5">J58*(K58*0.16)</f>
        <v>264.8288</v>
      </c>
      <c r="M58" s="91">
        <f t="shared" ref="M58:M61" si="6">(J58*K58)+L58</f>
        <v>1920.0088000000001</v>
      </c>
    </row>
    <row r="59" spans="1:13" x14ac:dyDescent="0.3">
      <c r="A59" s="220"/>
      <c r="B59" s="45">
        <v>3403</v>
      </c>
      <c r="C59" s="60">
        <v>43767</v>
      </c>
      <c r="D59" s="61" t="s">
        <v>1584</v>
      </c>
      <c r="E59" s="60"/>
      <c r="F59" s="317" t="s">
        <v>90</v>
      </c>
      <c r="G59" s="318" t="s">
        <v>84</v>
      </c>
      <c r="H59" s="111" t="s">
        <v>1585</v>
      </c>
      <c r="I59" s="67" t="s">
        <v>121</v>
      </c>
      <c r="J59" s="109">
        <v>6</v>
      </c>
      <c r="K59" s="112">
        <v>21.55</v>
      </c>
      <c r="L59" s="89">
        <f t="shared" si="5"/>
        <v>20.688000000000002</v>
      </c>
      <c r="M59" s="91">
        <f t="shared" si="6"/>
        <v>149.988</v>
      </c>
    </row>
    <row r="60" spans="1:13" ht="28.5" customHeight="1" x14ac:dyDescent="0.3">
      <c r="A60" s="220"/>
      <c r="B60" s="45">
        <v>3403</v>
      </c>
      <c r="C60" s="60">
        <v>43767</v>
      </c>
      <c r="D60" s="61" t="s">
        <v>1584</v>
      </c>
      <c r="E60" s="60"/>
      <c r="F60" s="317" t="s">
        <v>90</v>
      </c>
      <c r="G60" s="318" t="s">
        <v>84</v>
      </c>
      <c r="H60" s="111" t="s">
        <v>1586</v>
      </c>
      <c r="I60" s="67" t="s">
        <v>121</v>
      </c>
      <c r="J60" s="109">
        <v>1</v>
      </c>
      <c r="K60" s="112">
        <v>94.83</v>
      </c>
      <c r="L60" s="89">
        <f t="shared" si="5"/>
        <v>15.172800000000001</v>
      </c>
      <c r="M60" s="91">
        <f t="shared" si="6"/>
        <v>110.00279999999999</v>
      </c>
    </row>
    <row r="61" spans="1:13" ht="17.25" thickBot="1" x14ac:dyDescent="0.35">
      <c r="A61" s="195"/>
      <c r="B61" s="214">
        <v>3403</v>
      </c>
      <c r="C61" s="197">
        <v>43767</v>
      </c>
      <c r="D61" s="198" t="s">
        <v>1584</v>
      </c>
      <c r="E61" s="197"/>
      <c r="F61" s="215" t="s">
        <v>90</v>
      </c>
      <c r="G61" s="216" t="s">
        <v>84</v>
      </c>
      <c r="H61" s="202" t="s">
        <v>1587</v>
      </c>
      <c r="I61" s="203" t="s">
        <v>121</v>
      </c>
      <c r="J61" s="204">
        <v>2</v>
      </c>
      <c r="K61" s="205">
        <v>21.55</v>
      </c>
      <c r="L61" s="89">
        <f t="shared" si="5"/>
        <v>6.8960000000000008</v>
      </c>
      <c r="M61" s="91">
        <f t="shared" si="6"/>
        <v>49.996000000000002</v>
      </c>
    </row>
    <row r="62" spans="1:13" ht="17.25" thickBot="1" x14ac:dyDescent="0.35">
      <c r="M62" s="234">
        <f>SUM(M12:M61)</f>
        <v>375702.14880000008</v>
      </c>
    </row>
    <row r="63" spans="1:13" x14ac:dyDescent="0.3">
      <c r="A63" s="28" t="s">
        <v>67</v>
      </c>
      <c r="B63" s="25"/>
      <c r="M63" s="1" t="s">
        <v>1214</v>
      </c>
    </row>
    <row r="64" spans="1:13" ht="15" customHeight="1" x14ac:dyDescent="0.3"/>
    <row r="65" spans="1:13" x14ac:dyDescent="0.3">
      <c r="A65" s="472" t="s">
        <v>85</v>
      </c>
      <c r="B65" s="472"/>
      <c r="D65" s="472" t="s">
        <v>203</v>
      </c>
      <c r="E65" s="472"/>
      <c r="F65" s="24"/>
      <c r="H65" s="429" t="s">
        <v>282</v>
      </c>
      <c r="J65" s="472" t="s">
        <v>86</v>
      </c>
      <c r="K65" s="472"/>
      <c r="L65" s="472"/>
    </row>
    <row r="66" spans="1:13" x14ac:dyDescent="0.3">
      <c r="A66" s="467" t="s">
        <v>0</v>
      </c>
      <c r="B66" s="467"/>
      <c r="C66" s="49"/>
      <c r="D66" s="467" t="s">
        <v>1</v>
      </c>
      <c r="E66" s="467"/>
      <c r="F66" s="49"/>
      <c r="G66" s="49"/>
      <c r="H66" s="428" t="s">
        <v>2</v>
      </c>
      <c r="I66" s="49"/>
      <c r="J66" s="467" t="s">
        <v>76</v>
      </c>
      <c r="K66" s="467"/>
      <c r="L66" s="467"/>
      <c r="M66" s="49"/>
    </row>
    <row r="68" spans="1:13" s="25" customFormat="1" ht="13.5" x14ac:dyDescent="0.25">
      <c r="A68" s="468" t="s">
        <v>25</v>
      </c>
      <c r="B68" s="468"/>
      <c r="C68" s="468"/>
      <c r="D68" s="468"/>
      <c r="E68" s="468"/>
      <c r="F68" s="468"/>
      <c r="G68" s="468"/>
      <c r="H68" s="468"/>
      <c r="I68" s="468"/>
      <c r="J68" s="468"/>
      <c r="K68" s="468"/>
      <c r="L68" s="468"/>
      <c r="M68" s="468"/>
    </row>
  </sheetData>
  <mergeCells count="16">
    <mergeCell ref="A68:M68"/>
    <mergeCell ref="A65:B65"/>
    <mergeCell ref="D65:E65"/>
    <mergeCell ref="J65:L65"/>
    <mergeCell ref="A66:B66"/>
    <mergeCell ref="D66:E66"/>
    <mergeCell ref="J66:L66"/>
    <mergeCell ref="A9:B9"/>
    <mergeCell ref="C9:G9"/>
    <mergeCell ref="I9:M9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fitToHeight="0" orientation="landscape" r:id="rId2"/>
  <rowBreaks count="4" manualBreakCount="4">
    <brk id="25" max="13" man="1"/>
    <brk id="33" max="13" man="1"/>
    <brk id="41" max="13" man="1"/>
    <brk id="50" max="13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95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95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328</v>
      </c>
      <c r="D9" s="470"/>
      <c r="E9" s="470"/>
      <c r="F9" s="470"/>
      <c r="G9" s="470"/>
      <c r="H9" s="11" t="s">
        <v>47</v>
      </c>
      <c r="I9" s="471" t="s">
        <v>329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3.5" customHeight="1" x14ac:dyDescent="0.3">
      <c r="A12" s="39" t="s">
        <v>330</v>
      </c>
      <c r="B12" s="50">
        <v>462</v>
      </c>
      <c r="C12" s="51">
        <v>43518</v>
      </c>
      <c r="D12" s="41"/>
      <c r="E12" s="40"/>
      <c r="F12" s="208" t="s">
        <v>89</v>
      </c>
      <c r="G12" s="43" t="s">
        <v>88</v>
      </c>
      <c r="H12" s="44" t="s">
        <v>331</v>
      </c>
      <c r="I12" s="45"/>
      <c r="J12" s="46"/>
      <c r="K12" s="88">
        <f>M12-L12</f>
        <v>38313.844799999999</v>
      </c>
      <c r="L12" s="89">
        <f>M12*0.16</f>
        <v>7297.8752000000004</v>
      </c>
      <c r="M12" s="91">
        <v>45611.72</v>
      </c>
    </row>
    <row r="13" spans="1:13" ht="41.25" customHeight="1" x14ac:dyDescent="0.3">
      <c r="A13" s="39" t="s">
        <v>332</v>
      </c>
      <c r="B13" s="50">
        <v>463</v>
      </c>
      <c r="C13" s="51">
        <v>43518</v>
      </c>
      <c r="D13" s="41"/>
      <c r="E13" s="40"/>
      <c r="F13" s="208" t="s">
        <v>89</v>
      </c>
      <c r="G13" s="43" t="s">
        <v>88</v>
      </c>
      <c r="H13" s="44" t="s">
        <v>331</v>
      </c>
      <c r="I13" s="45"/>
      <c r="J13" s="46"/>
      <c r="K13" s="88">
        <f>M13-L13</f>
        <v>38313.844799999999</v>
      </c>
      <c r="L13" s="89">
        <f>M13*0.16</f>
        <v>7297.8752000000004</v>
      </c>
      <c r="M13" s="91">
        <v>45611.72</v>
      </c>
    </row>
    <row r="14" spans="1:13" ht="60" customHeight="1" x14ac:dyDescent="0.3">
      <c r="A14" s="39" t="s">
        <v>333</v>
      </c>
      <c r="B14" s="50">
        <v>459</v>
      </c>
      <c r="C14" s="51">
        <v>43522</v>
      </c>
      <c r="D14" s="41">
        <v>1662</v>
      </c>
      <c r="E14" s="51">
        <v>43521</v>
      </c>
      <c r="F14" s="208" t="s">
        <v>334</v>
      </c>
      <c r="G14" s="43" t="s">
        <v>335</v>
      </c>
      <c r="H14" s="44" t="s">
        <v>336</v>
      </c>
      <c r="I14" s="45" t="s">
        <v>134</v>
      </c>
      <c r="J14" s="46">
        <v>219.6</v>
      </c>
      <c r="K14" s="88">
        <v>2750</v>
      </c>
      <c r="L14" s="89">
        <v>96624</v>
      </c>
      <c r="M14" s="91">
        <f>(K14*J14)+L14</f>
        <v>700524</v>
      </c>
    </row>
    <row r="15" spans="1:13" ht="67.5" customHeight="1" x14ac:dyDescent="0.3">
      <c r="A15" s="278" t="s">
        <v>337</v>
      </c>
      <c r="B15" s="279">
        <v>549</v>
      </c>
      <c r="C15" s="100">
        <v>43532</v>
      </c>
      <c r="D15" s="101">
        <v>1263</v>
      </c>
      <c r="E15" s="100">
        <v>43521</v>
      </c>
      <c r="F15" s="280" t="s">
        <v>92</v>
      </c>
      <c r="G15" s="281" t="s">
        <v>335</v>
      </c>
      <c r="H15" s="282" t="s">
        <v>338</v>
      </c>
      <c r="I15" s="283" t="s">
        <v>597</v>
      </c>
      <c r="J15" s="284">
        <v>6588</v>
      </c>
      <c r="K15" s="285">
        <v>14</v>
      </c>
      <c r="L15" s="107">
        <v>14757.12</v>
      </c>
      <c r="M15" s="91">
        <f>(K15*J15)+L15</f>
        <v>106989.12</v>
      </c>
    </row>
    <row r="16" spans="1:13" ht="71.25" customHeight="1" x14ac:dyDescent="0.3">
      <c r="A16" s="278" t="s">
        <v>1012</v>
      </c>
      <c r="B16" s="279">
        <v>1675</v>
      </c>
      <c r="C16" s="100">
        <v>43623</v>
      </c>
      <c r="D16" s="101">
        <v>1308</v>
      </c>
      <c r="E16" s="100">
        <v>43587</v>
      </c>
      <c r="F16" s="208" t="s">
        <v>334</v>
      </c>
      <c r="G16" s="281" t="s">
        <v>335</v>
      </c>
      <c r="H16" s="282" t="s">
        <v>741</v>
      </c>
      <c r="I16" s="283" t="s">
        <v>116</v>
      </c>
      <c r="J16" s="284">
        <v>1</v>
      </c>
      <c r="K16" s="285">
        <v>77502.960000000006</v>
      </c>
      <c r="L16" s="107">
        <v>12400.47</v>
      </c>
      <c r="M16" s="91">
        <f>(K16*J16)+L16</f>
        <v>89903.430000000008</v>
      </c>
    </row>
    <row r="17" spans="1:13" ht="64.5" customHeight="1" thickBot="1" x14ac:dyDescent="0.35">
      <c r="A17" s="235" t="s">
        <v>1013</v>
      </c>
      <c r="B17" s="236">
        <v>1677</v>
      </c>
      <c r="C17" s="275">
        <v>43623</v>
      </c>
      <c r="D17" s="276">
        <v>1309</v>
      </c>
      <c r="E17" s="275">
        <v>43587</v>
      </c>
      <c r="F17" s="225" t="s">
        <v>334</v>
      </c>
      <c r="G17" s="239" t="s">
        <v>335</v>
      </c>
      <c r="H17" s="240" t="s">
        <v>742</v>
      </c>
      <c r="I17" s="241" t="s">
        <v>116</v>
      </c>
      <c r="J17" s="242">
        <v>1</v>
      </c>
      <c r="K17" s="243">
        <v>96000</v>
      </c>
      <c r="L17" s="277">
        <v>15360</v>
      </c>
      <c r="M17" s="190">
        <f>(K17*J17)+L17</f>
        <v>111360</v>
      </c>
    </row>
    <row r="18" spans="1:13" ht="22.5" customHeight="1" thickBot="1" x14ac:dyDescent="0.3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34">
        <f>SUM(M12:M17)</f>
        <v>1099999.99</v>
      </c>
    </row>
    <row r="19" spans="1:13" x14ac:dyDescent="0.3">
      <c r="A19" s="28" t="s">
        <v>67</v>
      </c>
      <c r="B19" s="25"/>
    </row>
    <row r="20" spans="1:13" x14ac:dyDescent="0.3">
      <c r="A20" s="28"/>
      <c r="B20" s="25"/>
    </row>
    <row r="21" spans="1:13" x14ac:dyDescent="0.3">
      <c r="A21" s="28"/>
      <c r="B21" s="25"/>
    </row>
    <row r="22" spans="1:13" x14ac:dyDescent="0.3">
      <c r="A22" s="28"/>
      <c r="B22" s="25"/>
    </row>
    <row r="23" spans="1:13" x14ac:dyDescent="0.3">
      <c r="A23" s="28"/>
      <c r="B23" s="25"/>
    </row>
    <row r="24" spans="1:13" x14ac:dyDescent="0.3">
      <c r="A24" s="28"/>
      <c r="B24" s="25"/>
    </row>
    <row r="25" spans="1:13" x14ac:dyDescent="0.3">
      <c r="A25" s="28"/>
      <c r="B25" s="25"/>
    </row>
    <row r="27" spans="1:13" x14ac:dyDescent="0.3">
      <c r="A27" s="472" t="s">
        <v>85</v>
      </c>
      <c r="B27" s="472"/>
      <c r="D27" s="472" t="s">
        <v>203</v>
      </c>
      <c r="E27" s="472"/>
      <c r="F27" s="24"/>
      <c r="H27" s="121" t="s">
        <v>283</v>
      </c>
      <c r="J27" s="472" t="s">
        <v>86</v>
      </c>
      <c r="K27" s="472"/>
      <c r="L27" s="472"/>
    </row>
    <row r="28" spans="1:13" x14ac:dyDescent="0.3">
      <c r="A28" s="467" t="s">
        <v>0</v>
      </c>
      <c r="B28" s="467"/>
      <c r="C28" s="49"/>
      <c r="D28" s="467" t="s">
        <v>1</v>
      </c>
      <c r="E28" s="467"/>
      <c r="F28" s="49"/>
      <c r="G28" s="49"/>
      <c r="H28" s="120" t="s">
        <v>2</v>
      </c>
      <c r="I28" s="49"/>
      <c r="J28" s="467" t="s">
        <v>76</v>
      </c>
      <c r="K28" s="467"/>
      <c r="L28" s="467"/>
      <c r="M28" s="49"/>
    </row>
    <row r="30" spans="1:13" s="25" customFormat="1" ht="15" customHeight="1" x14ac:dyDescent="0.25">
      <c r="A30" s="468" t="s">
        <v>25</v>
      </c>
      <c r="B30" s="468"/>
      <c r="C30" s="468"/>
      <c r="D30" s="468"/>
      <c r="E30" s="468"/>
      <c r="F30" s="468"/>
      <c r="G30" s="468"/>
      <c r="H30" s="468"/>
      <c r="I30" s="468"/>
      <c r="J30" s="468"/>
      <c r="K30" s="468"/>
      <c r="L30" s="468"/>
      <c r="M30" s="468"/>
    </row>
  </sheetData>
  <mergeCells count="16">
    <mergeCell ref="A1:M1"/>
    <mergeCell ref="A5:C5"/>
    <mergeCell ref="A7:C8"/>
    <mergeCell ref="G7:H7"/>
    <mergeCell ref="L7:M7"/>
    <mergeCell ref="G8:H8"/>
    <mergeCell ref="A28:B28"/>
    <mergeCell ref="D28:E28"/>
    <mergeCell ref="J28:L28"/>
    <mergeCell ref="A30:M30"/>
    <mergeCell ref="A9:B9"/>
    <mergeCell ref="C9:G9"/>
    <mergeCell ref="I9:M9"/>
    <mergeCell ref="A27:B27"/>
    <mergeCell ref="D27:E27"/>
    <mergeCell ref="J27:L27"/>
  </mergeCells>
  <hyperlinks>
    <hyperlink ref="G7:H7" r:id="rId1" display="OBRA EN BIEN DE DOMINIO PUBLICO: (18)"/>
  </hyperlinks>
  <printOptions horizontalCentered="1"/>
  <pageMargins left="0.78740157480314965" right="0.39370078740157483" top="0.15748031496062992" bottom="0.15748031496062992" header="0.31496062992125984" footer="0.31496062992125984"/>
  <pageSetup paperSize="5" scale="73" orientation="landscape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view="pageBreakPreview" zoomScale="80" zoomScaleNormal="88" zoomScaleSheetLayoutView="80" zoomScalePageLayoutView="70" workbookViewId="0">
      <selection activeCell="C9" sqref="C9:G9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3" ht="18.75" x14ac:dyDescent="0.3">
      <c r="A3" s="28" t="s">
        <v>28</v>
      </c>
      <c r="B3" s="28" t="s">
        <v>87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3" ht="18.75" x14ac:dyDescent="0.3">
      <c r="A4" s="28"/>
      <c r="B4" s="28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1014</v>
      </c>
      <c r="D9" s="470"/>
      <c r="E9" s="470"/>
      <c r="F9" s="470"/>
      <c r="G9" s="470"/>
      <c r="H9" s="11" t="s">
        <v>47</v>
      </c>
      <c r="I9" s="471" t="s">
        <v>1015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3.5" customHeight="1" x14ac:dyDescent="0.3">
      <c r="A12" s="39" t="s">
        <v>1016</v>
      </c>
      <c r="B12" s="50">
        <v>2660</v>
      </c>
      <c r="C12" s="51">
        <v>43692</v>
      </c>
      <c r="D12" s="41"/>
      <c r="E12" s="40"/>
      <c r="F12" s="208" t="s">
        <v>89</v>
      </c>
      <c r="G12" s="43" t="s">
        <v>88</v>
      </c>
      <c r="H12" s="44" t="s">
        <v>331</v>
      </c>
      <c r="I12" s="45"/>
      <c r="J12" s="46"/>
      <c r="K12" s="88"/>
      <c r="L12" s="89"/>
      <c r="M12" s="91">
        <v>14100</v>
      </c>
    </row>
    <row r="13" spans="1:13" ht="41.25" customHeight="1" x14ac:dyDescent="0.3">
      <c r="A13" s="39" t="s">
        <v>1017</v>
      </c>
      <c r="B13" s="50">
        <v>2661</v>
      </c>
      <c r="C13" s="51">
        <v>43692</v>
      </c>
      <c r="D13" s="41"/>
      <c r="E13" s="40"/>
      <c r="F13" s="208" t="s">
        <v>89</v>
      </c>
      <c r="G13" s="43" t="s">
        <v>88</v>
      </c>
      <c r="H13" s="44" t="s">
        <v>331</v>
      </c>
      <c r="I13" s="45"/>
      <c r="J13" s="46"/>
      <c r="K13" s="88"/>
      <c r="L13" s="89"/>
      <c r="M13" s="91">
        <v>14100</v>
      </c>
    </row>
    <row r="14" spans="1:13" ht="60" customHeight="1" x14ac:dyDescent="0.3">
      <c r="A14" s="220" t="s">
        <v>1018</v>
      </c>
      <c r="B14" s="272">
        <v>2680</v>
      </c>
      <c r="C14" s="51">
        <v>43718</v>
      </c>
      <c r="D14" s="41">
        <v>1662</v>
      </c>
      <c r="E14" s="51">
        <v>43521</v>
      </c>
      <c r="F14" s="211" t="s">
        <v>334</v>
      </c>
      <c r="G14" s="110" t="s">
        <v>335</v>
      </c>
      <c r="H14" s="111" t="s">
        <v>1019</v>
      </c>
      <c r="I14" s="67" t="s">
        <v>134</v>
      </c>
      <c r="J14" s="109">
        <v>63.34</v>
      </c>
      <c r="K14" s="112">
        <v>2750</v>
      </c>
      <c r="L14" s="89">
        <v>27869.599999999999</v>
      </c>
      <c r="M14" s="91">
        <f>(J14*K14)+L14</f>
        <v>202054.6</v>
      </c>
    </row>
    <row r="15" spans="1:13" ht="30.75" customHeight="1" x14ac:dyDescent="0.3">
      <c r="A15" s="39" t="s">
        <v>1588</v>
      </c>
      <c r="B15" s="50">
        <v>3230</v>
      </c>
      <c r="C15" s="60">
        <v>43746</v>
      </c>
      <c r="D15" s="61" t="s">
        <v>1589</v>
      </c>
      <c r="E15" s="446"/>
      <c r="F15" s="211" t="s">
        <v>334</v>
      </c>
      <c r="G15" s="110" t="s">
        <v>335</v>
      </c>
      <c r="H15" s="44"/>
      <c r="I15" s="45"/>
      <c r="J15" s="46"/>
      <c r="K15" s="88"/>
      <c r="L15" s="193"/>
      <c r="M15" s="171">
        <v>26412.78</v>
      </c>
    </row>
    <row r="16" spans="1:13" ht="41.25" customHeight="1" thickBot="1" x14ac:dyDescent="0.35">
      <c r="A16" s="195"/>
      <c r="B16" s="196"/>
      <c r="C16" s="197"/>
      <c r="D16" s="198"/>
      <c r="E16" s="197"/>
      <c r="F16" s="225"/>
      <c r="G16" s="201"/>
      <c r="H16" s="202"/>
      <c r="I16" s="203"/>
      <c r="J16" s="204"/>
      <c r="K16" s="205"/>
      <c r="L16" s="206"/>
      <c r="M16" s="175"/>
    </row>
    <row r="17" spans="1:13" ht="17.25" thickBot="1" x14ac:dyDescent="0.3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34">
        <f>SUM(M12:M16)</f>
        <v>256667.38</v>
      </c>
    </row>
    <row r="18" spans="1:13" x14ac:dyDescent="0.3">
      <c r="A18" s="28" t="s">
        <v>67</v>
      </c>
      <c r="B18" s="25"/>
    </row>
    <row r="19" spans="1:13" x14ac:dyDescent="0.3">
      <c r="A19" s="28"/>
      <c r="B19" s="25"/>
    </row>
    <row r="20" spans="1:13" x14ac:dyDescent="0.3">
      <c r="A20" s="28"/>
      <c r="B20" s="25"/>
    </row>
    <row r="22" spans="1:13" x14ac:dyDescent="0.3">
      <c r="A22" s="472" t="s">
        <v>85</v>
      </c>
      <c r="B22" s="472"/>
      <c r="D22" s="472" t="s">
        <v>203</v>
      </c>
      <c r="E22" s="472"/>
      <c r="F22" s="24"/>
      <c r="H22" s="429" t="s">
        <v>283</v>
      </c>
      <c r="J22" s="472" t="s">
        <v>86</v>
      </c>
      <c r="K22" s="472"/>
      <c r="L22" s="472"/>
    </row>
    <row r="23" spans="1:13" x14ac:dyDescent="0.3">
      <c r="A23" s="467" t="s">
        <v>0</v>
      </c>
      <c r="B23" s="467"/>
      <c r="C23" s="49"/>
      <c r="D23" s="467" t="s">
        <v>1</v>
      </c>
      <c r="E23" s="467"/>
      <c r="F23" s="49"/>
      <c r="G23" s="49"/>
      <c r="H23" s="428" t="s">
        <v>2</v>
      </c>
      <c r="I23" s="49"/>
      <c r="J23" s="467" t="s">
        <v>76</v>
      </c>
      <c r="K23" s="467"/>
      <c r="L23" s="467"/>
      <c r="M23" s="49"/>
    </row>
    <row r="25" spans="1:13" x14ac:dyDescent="0.3">
      <c r="A25" s="468" t="s">
        <v>25</v>
      </c>
      <c r="B25" s="468"/>
      <c r="C25" s="468"/>
      <c r="D25" s="468"/>
      <c r="E25" s="468"/>
      <c r="F25" s="468"/>
      <c r="G25" s="468"/>
      <c r="H25" s="468"/>
      <c r="I25" s="468"/>
      <c r="J25" s="468"/>
      <c r="K25" s="468"/>
      <c r="L25" s="468"/>
      <c r="M25" s="468"/>
    </row>
    <row r="26" spans="1:13" ht="15" customHeight="1" x14ac:dyDescent="0.3"/>
    <row r="28" spans="1:13" s="25" customForma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6">
    <mergeCell ref="A25:M25"/>
    <mergeCell ref="A9:B9"/>
    <mergeCell ref="C9:G9"/>
    <mergeCell ref="I9:M9"/>
    <mergeCell ref="A22:B22"/>
    <mergeCell ref="D22:E22"/>
    <mergeCell ref="J22:L22"/>
    <mergeCell ref="A23:B23"/>
    <mergeCell ref="D23:E23"/>
    <mergeCell ref="J23:L23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.78740157480314965" right="0.39370078740157483" top="0.15748031496062992" bottom="0.15748031496062992" header="0.31496062992125984" footer="0.31496062992125984"/>
  <pageSetup paperSize="5" scale="81" orientation="landscape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view="pageBreakPreview" zoomScale="82" zoomScaleNormal="88" zoomScaleSheetLayoutView="82" zoomScalePageLayoutView="70" workbookViewId="0">
      <selection activeCell="A5" sqref="A5:C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customWidth="1"/>
    <col min="14" max="14" width="9.140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363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339</v>
      </c>
      <c r="D9" s="470"/>
      <c r="E9" s="470"/>
      <c r="F9" s="470"/>
      <c r="G9" s="470"/>
      <c r="H9" s="11" t="s">
        <v>47</v>
      </c>
      <c r="I9" s="471" t="s">
        <v>340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3.25" customHeight="1" x14ac:dyDescent="0.3">
      <c r="A12" s="273" t="s">
        <v>360</v>
      </c>
      <c r="B12" s="50">
        <v>219</v>
      </c>
      <c r="C12" s="60">
        <v>43510</v>
      </c>
      <c r="D12" s="61" t="s">
        <v>361</v>
      </c>
      <c r="E12" s="60">
        <v>43502</v>
      </c>
      <c r="F12" s="208" t="s">
        <v>96</v>
      </c>
      <c r="G12" s="43" t="s">
        <v>362</v>
      </c>
      <c r="H12" s="44" t="s">
        <v>363</v>
      </c>
      <c r="I12" s="45" t="s">
        <v>352</v>
      </c>
      <c r="J12" s="46">
        <v>1</v>
      </c>
      <c r="K12" s="88">
        <v>7.33</v>
      </c>
      <c r="L12" s="193">
        <v>1.17</v>
      </c>
      <c r="M12" s="171">
        <f>(K12+L12)*J12</f>
        <v>8.5</v>
      </c>
    </row>
    <row r="13" spans="1:13" ht="51.75" customHeight="1" x14ac:dyDescent="0.3">
      <c r="A13" s="274" t="s">
        <v>360</v>
      </c>
      <c r="B13" s="50">
        <v>219</v>
      </c>
      <c r="C13" s="51">
        <v>43510</v>
      </c>
      <c r="D13" s="41" t="s">
        <v>361</v>
      </c>
      <c r="E13" s="51">
        <v>43502</v>
      </c>
      <c r="F13" s="208" t="s">
        <v>96</v>
      </c>
      <c r="G13" s="43" t="s">
        <v>362</v>
      </c>
      <c r="H13" s="44" t="s">
        <v>364</v>
      </c>
      <c r="I13" s="45" t="s">
        <v>273</v>
      </c>
      <c r="J13" s="46">
        <v>4</v>
      </c>
      <c r="K13" s="88">
        <v>27.59</v>
      </c>
      <c r="L13" s="89">
        <f>17.65</f>
        <v>17.649999999999999</v>
      </c>
      <c r="M13" s="91">
        <f>(K13*J13)+L13</f>
        <v>128.01</v>
      </c>
    </row>
    <row r="14" spans="1:13" ht="51.75" customHeight="1" x14ac:dyDescent="0.3">
      <c r="A14" s="274" t="s">
        <v>360</v>
      </c>
      <c r="B14" s="50">
        <v>219</v>
      </c>
      <c r="C14" s="51">
        <v>43510</v>
      </c>
      <c r="D14" s="41" t="s">
        <v>361</v>
      </c>
      <c r="E14" s="51">
        <v>43502</v>
      </c>
      <c r="F14" s="208" t="s">
        <v>96</v>
      </c>
      <c r="G14" s="43" t="s">
        <v>362</v>
      </c>
      <c r="H14" s="44" t="s">
        <v>364</v>
      </c>
      <c r="I14" s="45" t="s">
        <v>273</v>
      </c>
      <c r="J14" s="46">
        <v>4</v>
      </c>
      <c r="K14" s="88">
        <v>27.59</v>
      </c>
      <c r="L14" s="89">
        <v>17.649999999999999</v>
      </c>
      <c r="M14" s="91">
        <f t="shared" ref="M14:M21" si="0">(K14*J14)+L14</f>
        <v>128.01</v>
      </c>
    </row>
    <row r="15" spans="1:13" ht="51.75" customHeight="1" x14ac:dyDescent="0.3">
      <c r="A15" s="274" t="s">
        <v>360</v>
      </c>
      <c r="B15" s="50">
        <v>219</v>
      </c>
      <c r="C15" s="51">
        <v>43510</v>
      </c>
      <c r="D15" s="41" t="s">
        <v>361</v>
      </c>
      <c r="E15" s="51">
        <v>43502</v>
      </c>
      <c r="F15" s="208" t="s">
        <v>96</v>
      </c>
      <c r="G15" s="43" t="s">
        <v>362</v>
      </c>
      <c r="H15" s="44" t="s">
        <v>365</v>
      </c>
      <c r="I15" s="45" t="s">
        <v>273</v>
      </c>
      <c r="J15" s="46">
        <v>2</v>
      </c>
      <c r="K15" s="88">
        <v>120.69</v>
      </c>
      <c r="L15" s="89">
        <v>38.619999999999997</v>
      </c>
      <c r="M15" s="91">
        <f t="shared" si="0"/>
        <v>280</v>
      </c>
    </row>
    <row r="16" spans="1:13" ht="51.75" customHeight="1" x14ac:dyDescent="0.3">
      <c r="A16" s="274" t="s">
        <v>360</v>
      </c>
      <c r="B16" s="50">
        <v>219</v>
      </c>
      <c r="C16" s="51">
        <v>43510</v>
      </c>
      <c r="D16" s="41" t="s">
        <v>361</v>
      </c>
      <c r="E16" s="51">
        <v>43502</v>
      </c>
      <c r="F16" s="208" t="s">
        <v>96</v>
      </c>
      <c r="G16" s="43" t="s">
        <v>362</v>
      </c>
      <c r="H16" s="44" t="s">
        <v>366</v>
      </c>
      <c r="I16" s="45" t="s">
        <v>273</v>
      </c>
      <c r="J16" s="46">
        <v>2</v>
      </c>
      <c r="K16" s="88">
        <v>29.31</v>
      </c>
      <c r="L16" s="89">
        <v>9.3699999999999992</v>
      </c>
      <c r="M16" s="91">
        <f t="shared" si="0"/>
        <v>67.989999999999995</v>
      </c>
    </row>
    <row r="17" spans="1:13" ht="51.75" customHeight="1" x14ac:dyDescent="0.3">
      <c r="A17" s="274" t="s">
        <v>360</v>
      </c>
      <c r="B17" s="50">
        <v>219</v>
      </c>
      <c r="C17" s="51">
        <v>43510</v>
      </c>
      <c r="D17" s="41" t="s">
        <v>361</v>
      </c>
      <c r="E17" s="51">
        <v>43502</v>
      </c>
      <c r="F17" s="208" t="s">
        <v>96</v>
      </c>
      <c r="G17" s="43" t="s">
        <v>362</v>
      </c>
      <c r="H17" s="44" t="s">
        <v>367</v>
      </c>
      <c r="I17" s="45" t="s">
        <v>352</v>
      </c>
      <c r="J17" s="46">
        <v>4</v>
      </c>
      <c r="K17" s="88">
        <v>62.5</v>
      </c>
      <c r="L17" s="89">
        <v>40</v>
      </c>
      <c r="M17" s="91">
        <f t="shared" si="0"/>
        <v>290</v>
      </c>
    </row>
    <row r="18" spans="1:13" ht="51.75" customHeight="1" x14ac:dyDescent="0.3">
      <c r="A18" s="274" t="s">
        <v>360</v>
      </c>
      <c r="B18" s="50">
        <v>219</v>
      </c>
      <c r="C18" s="51">
        <v>43510</v>
      </c>
      <c r="D18" s="41" t="s">
        <v>361</v>
      </c>
      <c r="E18" s="51">
        <v>43502</v>
      </c>
      <c r="F18" s="208" t="s">
        <v>96</v>
      </c>
      <c r="G18" s="43" t="s">
        <v>362</v>
      </c>
      <c r="H18" s="44" t="s">
        <v>368</v>
      </c>
      <c r="I18" s="45" t="s">
        <v>352</v>
      </c>
      <c r="J18" s="46">
        <v>5</v>
      </c>
      <c r="K18" s="88">
        <v>50.86</v>
      </c>
      <c r="L18" s="89">
        <v>40.68</v>
      </c>
      <c r="M18" s="91">
        <f t="shared" si="0"/>
        <v>294.98</v>
      </c>
    </row>
    <row r="19" spans="1:13" ht="51.75" customHeight="1" x14ac:dyDescent="0.3">
      <c r="A19" s="274" t="s">
        <v>360</v>
      </c>
      <c r="B19" s="50">
        <v>219</v>
      </c>
      <c r="C19" s="51">
        <v>43510</v>
      </c>
      <c r="D19" s="41" t="s">
        <v>361</v>
      </c>
      <c r="E19" s="51">
        <v>43502</v>
      </c>
      <c r="F19" s="208" t="s">
        <v>96</v>
      </c>
      <c r="G19" s="43" t="s">
        <v>362</v>
      </c>
      <c r="H19" s="44" t="s">
        <v>366</v>
      </c>
      <c r="I19" s="45" t="s">
        <v>273</v>
      </c>
      <c r="J19" s="46">
        <v>2</v>
      </c>
      <c r="K19" s="88">
        <v>29.31</v>
      </c>
      <c r="L19" s="89">
        <v>9.3699999999999992</v>
      </c>
      <c r="M19" s="91">
        <f t="shared" si="0"/>
        <v>67.989999999999995</v>
      </c>
    </row>
    <row r="20" spans="1:13" ht="51.75" customHeight="1" x14ac:dyDescent="0.3">
      <c r="A20" s="274" t="s">
        <v>360</v>
      </c>
      <c r="B20" s="50">
        <v>219</v>
      </c>
      <c r="C20" s="51">
        <v>43510</v>
      </c>
      <c r="D20" s="41" t="s">
        <v>361</v>
      </c>
      <c r="E20" s="51">
        <v>43502</v>
      </c>
      <c r="F20" s="208" t="s">
        <v>96</v>
      </c>
      <c r="G20" s="43" t="s">
        <v>362</v>
      </c>
      <c r="H20" s="44" t="s">
        <v>365</v>
      </c>
      <c r="I20" s="45" t="s">
        <v>273</v>
      </c>
      <c r="J20" s="46">
        <v>5</v>
      </c>
      <c r="K20" s="88">
        <v>120.69</v>
      </c>
      <c r="L20" s="89">
        <v>96.55</v>
      </c>
      <c r="M20" s="91">
        <f t="shared" si="0"/>
        <v>700</v>
      </c>
    </row>
    <row r="21" spans="1:13" ht="51.75" customHeight="1" x14ac:dyDescent="0.3">
      <c r="A21" s="274" t="s">
        <v>360</v>
      </c>
      <c r="B21" s="50">
        <v>219</v>
      </c>
      <c r="C21" s="51">
        <v>43510</v>
      </c>
      <c r="D21" s="41" t="s">
        <v>361</v>
      </c>
      <c r="E21" s="51">
        <v>43502</v>
      </c>
      <c r="F21" s="208" t="s">
        <v>96</v>
      </c>
      <c r="G21" s="43" t="s">
        <v>362</v>
      </c>
      <c r="H21" s="44" t="s">
        <v>365</v>
      </c>
      <c r="I21" s="45" t="s">
        <v>273</v>
      </c>
      <c r="J21" s="46">
        <v>9</v>
      </c>
      <c r="K21" s="88">
        <v>120.69</v>
      </c>
      <c r="L21" s="89">
        <v>173.79</v>
      </c>
      <c r="M21" s="91">
        <f t="shared" si="0"/>
        <v>1260</v>
      </c>
    </row>
    <row r="22" spans="1:13" ht="51.75" customHeight="1" x14ac:dyDescent="0.3">
      <c r="A22" s="274" t="s">
        <v>341</v>
      </c>
      <c r="B22" s="50">
        <v>432</v>
      </c>
      <c r="C22" s="51">
        <v>43511</v>
      </c>
      <c r="D22" s="41"/>
      <c r="E22" s="40"/>
      <c r="F22" s="208" t="s">
        <v>89</v>
      </c>
      <c r="G22" s="43" t="s">
        <v>1201</v>
      </c>
      <c r="H22" s="44" t="s">
        <v>99</v>
      </c>
      <c r="I22" s="45"/>
      <c r="J22" s="46"/>
      <c r="K22" s="88">
        <f>M22-L22</f>
        <v>3696</v>
      </c>
      <c r="L22" s="89">
        <f>M22*0.16</f>
        <v>704</v>
      </c>
      <c r="M22" s="91">
        <v>4400</v>
      </c>
    </row>
    <row r="23" spans="1:13" ht="51.75" customHeight="1" x14ac:dyDescent="0.3">
      <c r="A23" s="39" t="s">
        <v>342</v>
      </c>
      <c r="B23" s="50">
        <v>435</v>
      </c>
      <c r="C23" s="51">
        <v>43518</v>
      </c>
      <c r="D23" s="41"/>
      <c r="E23" s="40"/>
      <c r="F23" s="208" t="s">
        <v>89</v>
      </c>
      <c r="G23" s="43" t="s">
        <v>1202</v>
      </c>
      <c r="H23" s="44" t="s">
        <v>99</v>
      </c>
      <c r="I23" s="45"/>
      <c r="J23" s="46"/>
      <c r="K23" s="88">
        <f>M23-L23</f>
        <v>4620</v>
      </c>
      <c r="L23" s="89">
        <f>M23*0.16</f>
        <v>880</v>
      </c>
      <c r="M23" s="91">
        <v>5500</v>
      </c>
    </row>
    <row r="24" spans="1:13" ht="51.75" customHeight="1" x14ac:dyDescent="0.3">
      <c r="A24" s="39"/>
      <c r="B24" s="50">
        <v>437</v>
      </c>
      <c r="C24" s="51">
        <v>43518</v>
      </c>
      <c r="D24" s="41" t="s">
        <v>584</v>
      </c>
      <c r="E24" s="51">
        <v>43518</v>
      </c>
      <c r="F24" s="208" t="s">
        <v>369</v>
      </c>
      <c r="G24" s="43" t="s">
        <v>370</v>
      </c>
      <c r="H24" s="44" t="s">
        <v>371</v>
      </c>
      <c r="I24" s="45"/>
      <c r="J24" s="46">
        <v>5</v>
      </c>
      <c r="K24" s="88">
        <v>11900</v>
      </c>
      <c r="L24" s="89">
        <v>1904</v>
      </c>
      <c r="M24" s="91">
        <f>J24*(K24+L24)</f>
        <v>69020</v>
      </c>
    </row>
    <row r="25" spans="1:13" ht="51.75" customHeight="1" x14ac:dyDescent="0.3">
      <c r="A25" s="39"/>
      <c r="B25" s="50">
        <v>437</v>
      </c>
      <c r="C25" s="51">
        <v>43518</v>
      </c>
      <c r="D25" s="41" t="s">
        <v>584</v>
      </c>
      <c r="E25" s="51">
        <v>43518</v>
      </c>
      <c r="F25" s="208" t="s">
        <v>369</v>
      </c>
      <c r="G25" s="43" t="s">
        <v>370</v>
      </c>
      <c r="H25" s="44" t="s">
        <v>764</v>
      </c>
      <c r="I25" s="45"/>
      <c r="J25" s="46">
        <v>3</v>
      </c>
      <c r="K25" s="88">
        <v>11900</v>
      </c>
      <c r="L25" s="89">
        <v>1904</v>
      </c>
      <c r="M25" s="91">
        <f>J25*(K25+L25)</f>
        <v>41412</v>
      </c>
    </row>
    <row r="26" spans="1:13" ht="51.75" customHeight="1" x14ac:dyDescent="0.3">
      <c r="A26" s="39"/>
      <c r="B26" s="50">
        <v>437</v>
      </c>
      <c r="C26" s="51">
        <v>43518</v>
      </c>
      <c r="D26" s="41" t="s">
        <v>584</v>
      </c>
      <c r="E26" s="51">
        <v>43518</v>
      </c>
      <c r="F26" s="208" t="s">
        <v>369</v>
      </c>
      <c r="G26" s="43" t="s">
        <v>370</v>
      </c>
      <c r="H26" s="44" t="s">
        <v>736</v>
      </c>
      <c r="I26" s="45" t="s">
        <v>148</v>
      </c>
      <c r="J26" s="46">
        <v>1225</v>
      </c>
      <c r="K26" s="88">
        <v>16</v>
      </c>
      <c r="L26" s="89">
        <v>2.56</v>
      </c>
      <c r="M26" s="91">
        <f>J26*(K26+L26)</f>
        <v>22736</v>
      </c>
    </row>
    <row r="27" spans="1:13" ht="51.75" customHeight="1" x14ac:dyDescent="0.3">
      <c r="A27" s="39" t="s">
        <v>343</v>
      </c>
      <c r="B27" s="50">
        <v>442</v>
      </c>
      <c r="C27" s="51">
        <v>43524</v>
      </c>
      <c r="D27" s="41"/>
      <c r="E27" s="40"/>
      <c r="F27" s="208" t="s">
        <v>89</v>
      </c>
      <c r="G27" s="43" t="s">
        <v>1203</v>
      </c>
      <c r="H27" s="44" t="s">
        <v>99</v>
      </c>
      <c r="I27" s="45"/>
      <c r="J27" s="46"/>
      <c r="K27" s="88">
        <f>M27-L27</f>
        <v>5292</v>
      </c>
      <c r="L27" s="89">
        <f>M27*0.16</f>
        <v>1008</v>
      </c>
      <c r="M27" s="91">
        <v>6300</v>
      </c>
    </row>
    <row r="28" spans="1:13" ht="51.75" customHeight="1" x14ac:dyDescent="0.3">
      <c r="A28" s="39"/>
      <c r="B28" s="50">
        <v>454</v>
      </c>
      <c r="C28" s="51">
        <v>43517</v>
      </c>
      <c r="D28" s="41" t="s">
        <v>585</v>
      </c>
      <c r="E28" s="51">
        <v>43517</v>
      </c>
      <c r="F28" s="208" t="s">
        <v>369</v>
      </c>
      <c r="G28" s="43" t="s">
        <v>370</v>
      </c>
      <c r="H28" s="44"/>
      <c r="I28" s="45"/>
      <c r="J28" s="46"/>
      <c r="K28" s="88"/>
      <c r="L28" s="89"/>
      <c r="M28" s="91">
        <v>42911.88</v>
      </c>
    </row>
    <row r="29" spans="1:13" ht="51.75" customHeight="1" x14ac:dyDescent="0.3">
      <c r="A29" s="39"/>
      <c r="B29" s="50">
        <v>554</v>
      </c>
      <c r="C29" s="51">
        <v>43536</v>
      </c>
      <c r="D29" s="41" t="s">
        <v>586</v>
      </c>
      <c r="E29" s="51">
        <v>43536</v>
      </c>
      <c r="F29" s="208" t="s">
        <v>369</v>
      </c>
      <c r="G29" s="43" t="s">
        <v>370</v>
      </c>
      <c r="H29" s="111" t="s">
        <v>735</v>
      </c>
      <c r="I29" s="45"/>
      <c r="J29" s="46">
        <v>3</v>
      </c>
      <c r="K29" s="88">
        <v>8095.86</v>
      </c>
      <c r="L29" s="89">
        <v>1295.335</v>
      </c>
      <c r="M29" s="91">
        <f>J29*(K29+L29)</f>
        <v>28173.584999999999</v>
      </c>
    </row>
    <row r="30" spans="1:13" ht="51.75" customHeight="1" x14ac:dyDescent="0.3">
      <c r="A30" s="39"/>
      <c r="B30" s="50">
        <v>556</v>
      </c>
      <c r="C30" s="51">
        <v>43536</v>
      </c>
      <c r="D30" s="41" t="s">
        <v>587</v>
      </c>
      <c r="E30" s="51">
        <v>43536</v>
      </c>
      <c r="F30" s="208" t="s">
        <v>369</v>
      </c>
      <c r="G30" s="43" t="s">
        <v>370</v>
      </c>
      <c r="H30" s="44" t="s">
        <v>371</v>
      </c>
      <c r="I30" s="45"/>
      <c r="J30" s="46">
        <v>3</v>
      </c>
      <c r="K30" s="88">
        <v>11900</v>
      </c>
      <c r="L30" s="89">
        <v>1904</v>
      </c>
      <c r="M30" s="91">
        <f>J30*(K30+L30)</f>
        <v>41412</v>
      </c>
    </row>
    <row r="31" spans="1:13" ht="51.75" customHeight="1" x14ac:dyDescent="0.3">
      <c r="A31" s="39"/>
      <c r="B31" s="50">
        <v>556</v>
      </c>
      <c r="C31" s="51">
        <v>43536</v>
      </c>
      <c r="D31" s="41" t="s">
        <v>587</v>
      </c>
      <c r="E31" s="51">
        <v>43536</v>
      </c>
      <c r="F31" s="208" t="s">
        <v>369</v>
      </c>
      <c r="G31" s="43" t="s">
        <v>370</v>
      </c>
      <c r="H31" s="44" t="s">
        <v>372</v>
      </c>
      <c r="I31" s="45"/>
      <c r="J31" s="46">
        <v>3</v>
      </c>
      <c r="K31" s="88">
        <v>11900</v>
      </c>
      <c r="L31" s="89">
        <v>1904</v>
      </c>
      <c r="M31" s="91">
        <f>J31*(K31+L31)</f>
        <v>41412</v>
      </c>
    </row>
    <row r="32" spans="1:13" ht="51.75" customHeight="1" x14ac:dyDescent="0.3">
      <c r="A32" s="39"/>
      <c r="B32" s="50">
        <v>556</v>
      </c>
      <c r="C32" s="51">
        <v>43536</v>
      </c>
      <c r="D32" s="41" t="s">
        <v>587</v>
      </c>
      <c r="E32" s="51">
        <v>43536</v>
      </c>
      <c r="F32" s="208" t="s">
        <v>369</v>
      </c>
      <c r="G32" s="43" t="s">
        <v>370</v>
      </c>
      <c r="H32" s="44" t="s">
        <v>736</v>
      </c>
      <c r="I32" s="45" t="s">
        <v>148</v>
      </c>
      <c r="J32" s="46">
        <v>750</v>
      </c>
      <c r="K32" s="88">
        <v>16</v>
      </c>
      <c r="L32" s="89">
        <v>2.56</v>
      </c>
      <c r="M32" s="91">
        <f>J32*(K32+L32)</f>
        <v>13919.999999999998</v>
      </c>
    </row>
    <row r="33" spans="1:13" ht="51.75" customHeight="1" x14ac:dyDescent="0.3">
      <c r="A33" s="39" t="s">
        <v>347</v>
      </c>
      <c r="B33" s="50">
        <v>563</v>
      </c>
      <c r="C33" s="51">
        <v>43538</v>
      </c>
      <c r="D33" s="41" t="s">
        <v>348</v>
      </c>
      <c r="E33" s="51">
        <v>43537</v>
      </c>
      <c r="F33" s="208" t="s">
        <v>90</v>
      </c>
      <c r="G33" s="43" t="s">
        <v>349</v>
      </c>
      <c r="H33" s="44" t="s">
        <v>350</v>
      </c>
      <c r="I33" s="45" t="s">
        <v>273</v>
      </c>
      <c r="J33" s="46">
        <v>100</v>
      </c>
      <c r="K33" s="88">
        <v>38.799999999999997</v>
      </c>
      <c r="L33" s="89">
        <f>K33*1.16</f>
        <v>45.007999999999996</v>
      </c>
      <c r="M33" s="91">
        <f>J33*L33</f>
        <v>4500.7999999999993</v>
      </c>
    </row>
    <row r="34" spans="1:13" ht="51.75" customHeight="1" x14ac:dyDescent="0.3">
      <c r="A34" s="39" t="s">
        <v>347</v>
      </c>
      <c r="B34" s="50">
        <v>563</v>
      </c>
      <c r="C34" s="51">
        <v>43538</v>
      </c>
      <c r="D34" s="41" t="s">
        <v>348</v>
      </c>
      <c r="E34" s="51">
        <v>43537</v>
      </c>
      <c r="F34" s="208" t="s">
        <v>90</v>
      </c>
      <c r="G34" s="43" t="s">
        <v>349</v>
      </c>
      <c r="H34" s="44" t="s">
        <v>351</v>
      </c>
      <c r="I34" s="45" t="s">
        <v>352</v>
      </c>
      <c r="J34" s="46">
        <v>11</v>
      </c>
      <c r="K34" s="88">
        <v>61.12</v>
      </c>
      <c r="L34" s="89">
        <f t="shared" ref="L34:L41" si="1">K34*1.16</f>
        <v>70.899199999999993</v>
      </c>
      <c r="M34" s="91">
        <f>J34*L34</f>
        <v>779.89119999999991</v>
      </c>
    </row>
    <row r="35" spans="1:13" ht="51.75" customHeight="1" x14ac:dyDescent="0.3">
      <c r="A35" s="39" t="s">
        <v>347</v>
      </c>
      <c r="B35" s="50">
        <v>563</v>
      </c>
      <c r="C35" s="51">
        <v>43538</v>
      </c>
      <c r="D35" s="41" t="s">
        <v>348</v>
      </c>
      <c r="E35" s="51">
        <v>43537</v>
      </c>
      <c r="F35" s="208" t="s">
        <v>90</v>
      </c>
      <c r="G35" s="43" t="s">
        <v>349</v>
      </c>
      <c r="H35" s="44" t="s">
        <v>353</v>
      </c>
      <c r="I35" s="45" t="s">
        <v>352</v>
      </c>
      <c r="J35" s="46">
        <v>6</v>
      </c>
      <c r="K35" s="88">
        <v>47.41</v>
      </c>
      <c r="L35" s="89">
        <f t="shared" si="1"/>
        <v>54.995599999999989</v>
      </c>
      <c r="M35" s="91">
        <f t="shared" ref="M35:M41" si="2">J35*L35</f>
        <v>329.97359999999992</v>
      </c>
    </row>
    <row r="36" spans="1:13" ht="51.75" customHeight="1" x14ac:dyDescent="0.3">
      <c r="A36" s="39" t="s">
        <v>347</v>
      </c>
      <c r="B36" s="50">
        <v>563</v>
      </c>
      <c r="C36" s="51">
        <v>43538</v>
      </c>
      <c r="D36" s="41" t="s">
        <v>348</v>
      </c>
      <c r="E36" s="51">
        <v>43537</v>
      </c>
      <c r="F36" s="208" t="s">
        <v>90</v>
      </c>
      <c r="G36" s="43" t="s">
        <v>349</v>
      </c>
      <c r="H36" s="44" t="s">
        <v>354</v>
      </c>
      <c r="I36" s="45" t="s">
        <v>352</v>
      </c>
      <c r="J36" s="46">
        <v>10</v>
      </c>
      <c r="K36" s="88">
        <v>64.66</v>
      </c>
      <c r="L36" s="89">
        <f t="shared" si="1"/>
        <v>75.005599999999987</v>
      </c>
      <c r="M36" s="91">
        <f t="shared" si="2"/>
        <v>750.05599999999981</v>
      </c>
    </row>
    <row r="37" spans="1:13" ht="51.75" customHeight="1" x14ac:dyDescent="0.3">
      <c r="A37" s="39" t="s">
        <v>347</v>
      </c>
      <c r="B37" s="50">
        <v>563</v>
      </c>
      <c r="C37" s="51">
        <v>43538</v>
      </c>
      <c r="D37" s="41" t="s">
        <v>348</v>
      </c>
      <c r="E37" s="51">
        <v>43537</v>
      </c>
      <c r="F37" s="208" t="s">
        <v>90</v>
      </c>
      <c r="G37" s="43" t="s">
        <v>349</v>
      </c>
      <c r="H37" s="44" t="s">
        <v>355</v>
      </c>
      <c r="I37" s="45" t="s">
        <v>352</v>
      </c>
      <c r="J37" s="46">
        <v>6</v>
      </c>
      <c r="K37" s="88">
        <v>56.03</v>
      </c>
      <c r="L37" s="89">
        <f t="shared" si="1"/>
        <v>64.994799999999998</v>
      </c>
      <c r="M37" s="91">
        <f t="shared" si="2"/>
        <v>389.96879999999999</v>
      </c>
    </row>
    <row r="38" spans="1:13" ht="51.75" customHeight="1" x14ac:dyDescent="0.3">
      <c r="A38" s="39" t="s">
        <v>347</v>
      </c>
      <c r="B38" s="50">
        <v>563</v>
      </c>
      <c r="C38" s="51">
        <v>43538</v>
      </c>
      <c r="D38" s="41" t="s">
        <v>348</v>
      </c>
      <c r="E38" s="51">
        <v>43537</v>
      </c>
      <c r="F38" s="208" t="s">
        <v>90</v>
      </c>
      <c r="G38" s="43" t="s">
        <v>349</v>
      </c>
      <c r="H38" s="44" t="s">
        <v>356</v>
      </c>
      <c r="I38" s="45" t="s">
        <v>352</v>
      </c>
      <c r="J38" s="46">
        <v>3</v>
      </c>
      <c r="K38" s="88">
        <v>51.72</v>
      </c>
      <c r="L38" s="89">
        <f t="shared" si="1"/>
        <v>59.995199999999997</v>
      </c>
      <c r="M38" s="91">
        <f t="shared" si="2"/>
        <v>179.98559999999998</v>
      </c>
    </row>
    <row r="39" spans="1:13" ht="51.75" customHeight="1" x14ac:dyDescent="0.3">
      <c r="A39" s="39" t="s">
        <v>347</v>
      </c>
      <c r="B39" s="50">
        <v>563</v>
      </c>
      <c r="C39" s="51">
        <v>43538</v>
      </c>
      <c r="D39" s="41" t="s">
        <v>348</v>
      </c>
      <c r="E39" s="51">
        <v>43537</v>
      </c>
      <c r="F39" s="208" t="s">
        <v>90</v>
      </c>
      <c r="G39" s="43" t="s">
        <v>349</v>
      </c>
      <c r="H39" s="44" t="s">
        <v>357</v>
      </c>
      <c r="I39" s="45" t="s">
        <v>352</v>
      </c>
      <c r="J39" s="46">
        <v>4</v>
      </c>
      <c r="K39" s="88">
        <v>38.799999999999997</v>
      </c>
      <c r="L39" s="89">
        <f t="shared" si="1"/>
        <v>45.007999999999996</v>
      </c>
      <c r="M39" s="91">
        <f t="shared" si="2"/>
        <v>180.03199999999998</v>
      </c>
    </row>
    <row r="40" spans="1:13" ht="51.75" customHeight="1" x14ac:dyDescent="0.3">
      <c r="A40" s="39" t="s">
        <v>347</v>
      </c>
      <c r="B40" s="50">
        <v>563</v>
      </c>
      <c r="C40" s="51">
        <v>43538</v>
      </c>
      <c r="D40" s="41" t="s">
        <v>348</v>
      </c>
      <c r="E40" s="51">
        <v>43537</v>
      </c>
      <c r="F40" s="208" t="s">
        <v>90</v>
      </c>
      <c r="G40" s="43" t="s">
        <v>349</v>
      </c>
      <c r="H40" s="44" t="s">
        <v>358</v>
      </c>
      <c r="I40" s="45" t="s">
        <v>352</v>
      </c>
      <c r="J40" s="46">
        <v>3</v>
      </c>
      <c r="K40" s="88">
        <v>38.799999999999997</v>
      </c>
      <c r="L40" s="89">
        <f t="shared" si="1"/>
        <v>45.007999999999996</v>
      </c>
      <c r="M40" s="91">
        <f t="shared" si="2"/>
        <v>135.024</v>
      </c>
    </row>
    <row r="41" spans="1:13" ht="51.75" customHeight="1" x14ac:dyDescent="0.3">
      <c r="A41" s="39" t="s">
        <v>347</v>
      </c>
      <c r="B41" s="50">
        <v>563</v>
      </c>
      <c r="C41" s="51">
        <v>43538</v>
      </c>
      <c r="D41" s="41" t="s">
        <v>348</v>
      </c>
      <c r="E41" s="51">
        <v>43537</v>
      </c>
      <c r="F41" s="208" t="s">
        <v>90</v>
      </c>
      <c r="G41" s="43" t="s">
        <v>349</v>
      </c>
      <c r="H41" s="44" t="s">
        <v>359</v>
      </c>
      <c r="I41" s="45" t="s">
        <v>352</v>
      </c>
      <c r="J41" s="46">
        <v>2</v>
      </c>
      <c r="K41" s="88">
        <v>47.1</v>
      </c>
      <c r="L41" s="89">
        <f t="shared" si="1"/>
        <v>54.635999999999996</v>
      </c>
      <c r="M41" s="91">
        <f t="shared" si="2"/>
        <v>109.27199999999999</v>
      </c>
    </row>
    <row r="42" spans="1:13" ht="51.75" customHeight="1" x14ac:dyDescent="0.3">
      <c r="A42" s="39" t="s">
        <v>343</v>
      </c>
      <c r="B42" s="50">
        <v>442</v>
      </c>
      <c r="C42" s="51">
        <v>43524</v>
      </c>
      <c r="D42" s="41"/>
      <c r="E42" s="40"/>
      <c r="F42" s="208" t="s">
        <v>89</v>
      </c>
      <c r="G42" s="43" t="s">
        <v>1204</v>
      </c>
      <c r="H42" s="44" t="s">
        <v>99</v>
      </c>
      <c r="I42" s="45"/>
      <c r="J42" s="46"/>
      <c r="K42" s="88">
        <f t="shared" ref="K42:K48" si="3">M42-L42</f>
        <v>5292</v>
      </c>
      <c r="L42" s="89">
        <f t="shared" ref="L42:L48" si="4">M42*0.16</f>
        <v>1008</v>
      </c>
      <c r="M42" s="91">
        <v>6300</v>
      </c>
    </row>
    <row r="43" spans="1:13" ht="51.75" customHeight="1" x14ac:dyDescent="0.3">
      <c r="A43" s="39" t="s">
        <v>344</v>
      </c>
      <c r="B43" s="50">
        <v>580</v>
      </c>
      <c r="C43" s="51">
        <v>43538</v>
      </c>
      <c r="D43" s="41"/>
      <c r="E43" s="51">
        <v>43538</v>
      </c>
      <c r="F43" s="208" t="s">
        <v>89</v>
      </c>
      <c r="G43" s="43" t="s">
        <v>1205</v>
      </c>
      <c r="H43" s="44" t="s">
        <v>99</v>
      </c>
      <c r="I43" s="45"/>
      <c r="J43" s="46"/>
      <c r="K43" s="88">
        <f t="shared" si="3"/>
        <v>5460</v>
      </c>
      <c r="L43" s="89">
        <f t="shared" si="4"/>
        <v>1040</v>
      </c>
      <c r="M43" s="91">
        <v>6500</v>
      </c>
    </row>
    <row r="44" spans="1:13" ht="51.75" customHeight="1" x14ac:dyDescent="0.3">
      <c r="A44" s="39" t="s">
        <v>345</v>
      </c>
      <c r="B44" s="50">
        <v>595</v>
      </c>
      <c r="C44" s="51">
        <v>43546</v>
      </c>
      <c r="D44" s="41"/>
      <c r="E44" s="51">
        <v>43546</v>
      </c>
      <c r="F44" s="208" t="s">
        <v>89</v>
      </c>
      <c r="G44" s="43" t="s">
        <v>1206</v>
      </c>
      <c r="H44" s="44" t="s">
        <v>99</v>
      </c>
      <c r="I44" s="45"/>
      <c r="J44" s="46"/>
      <c r="K44" s="88">
        <f t="shared" si="3"/>
        <v>5460</v>
      </c>
      <c r="L44" s="89">
        <f t="shared" si="4"/>
        <v>1040</v>
      </c>
      <c r="M44" s="91">
        <v>6500</v>
      </c>
    </row>
    <row r="45" spans="1:13" ht="51.75" customHeight="1" x14ac:dyDescent="0.3">
      <c r="A45" s="39" t="s">
        <v>346</v>
      </c>
      <c r="B45" s="50">
        <v>602</v>
      </c>
      <c r="C45" s="51">
        <v>43553</v>
      </c>
      <c r="D45" s="41"/>
      <c r="E45" s="51">
        <v>43553</v>
      </c>
      <c r="F45" s="208" t="s">
        <v>89</v>
      </c>
      <c r="G45" s="397" t="s">
        <v>1209</v>
      </c>
      <c r="H45" s="44" t="s">
        <v>99</v>
      </c>
      <c r="I45" s="45"/>
      <c r="J45" s="46"/>
      <c r="K45" s="88">
        <f t="shared" si="3"/>
        <v>5460</v>
      </c>
      <c r="L45" s="89">
        <f t="shared" si="4"/>
        <v>1040</v>
      </c>
      <c r="M45" s="91">
        <v>6500</v>
      </c>
    </row>
    <row r="46" spans="1:13" ht="51.75" customHeight="1" x14ac:dyDescent="0.3">
      <c r="A46" s="39"/>
      <c r="B46" s="124">
        <v>1227</v>
      </c>
      <c r="C46" s="51">
        <v>43567</v>
      </c>
      <c r="D46" s="41"/>
      <c r="E46" s="51">
        <v>43567</v>
      </c>
      <c r="F46" s="208" t="s">
        <v>89</v>
      </c>
      <c r="G46" s="43" t="s">
        <v>1210</v>
      </c>
      <c r="H46" s="44" t="s">
        <v>99</v>
      </c>
      <c r="I46" s="45"/>
      <c r="J46" s="46"/>
      <c r="K46" s="88">
        <f t="shared" si="3"/>
        <v>5460</v>
      </c>
      <c r="L46" s="89">
        <f t="shared" si="4"/>
        <v>1040</v>
      </c>
      <c r="M46" s="91">
        <v>6500</v>
      </c>
    </row>
    <row r="47" spans="1:13" ht="54.75" customHeight="1" x14ac:dyDescent="0.3">
      <c r="A47" s="233"/>
      <c r="B47" s="271">
        <v>1425</v>
      </c>
      <c r="C47" s="129">
        <v>43572</v>
      </c>
      <c r="D47" s="130"/>
      <c r="E47" s="129">
        <v>43572</v>
      </c>
      <c r="F47" s="230" t="s">
        <v>89</v>
      </c>
      <c r="G47" s="43" t="s">
        <v>1207</v>
      </c>
      <c r="H47" s="44" t="s">
        <v>99</v>
      </c>
      <c r="I47" s="125"/>
      <c r="J47" s="231"/>
      <c r="K47" s="88">
        <f t="shared" si="3"/>
        <v>5460</v>
      </c>
      <c r="L47" s="89">
        <f t="shared" si="4"/>
        <v>1040</v>
      </c>
      <c r="M47" s="91">
        <v>6500</v>
      </c>
    </row>
    <row r="48" spans="1:13" ht="53.25" customHeight="1" x14ac:dyDescent="0.3">
      <c r="A48" s="128"/>
      <c r="B48" s="271">
        <v>1234</v>
      </c>
      <c r="C48" s="129">
        <v>43580</v>
      </c>
      <c r="D48" s="130"/>
      <c r="E48" s="129">
        <v>43580</v>
      </c>
      <c r="F48" s="230" t="s">
        <v>89</v>
      </c>
      <c r="G48" s="43" t="s">
        <v>1211</v>
      </c>
      <c r="H48" s="131" t="s">
        <v>99</v>
      </c>
      <c r="I48" s="132"/>
      <c r="J48" s="133"/>
      <c r="K48" s="134">
        <f t="shared" si="3"/>
        <v>5460</v>
      </c>
      <c r="L48" s="135">
        <f t="shared" si="4"/>
        <v>1040</v>
      </c>
      <c r="M48" s="136">
        <v>6500</v>
      </c>
    </row>
    <row r="49" spans="1:13" ht="53.25" customHeight="1" x14ac:dyDescent="0.3">
      <c r="A49" s="220" t="s">
        <v>588</v>
      </c>
      <c r="B49" s="272">
        <v>1430</v>
      </c>
      <c r="C49" s="51">
        <v>43594</v>
      </c>
      <c r="D49" s="41" t="s">
        <v>589</v>
      </c>
      <c r="E49" s="51">
        <v>43594</v>
      </c>
      <c r="F49" s="211" t="s">
        <v>369</v>
      </c>
      <c r="G49" s="43" t="s">
        <v>1208</v>
      </c>
      <c r="H49" s="111" t="s">
        <v>371</v>
      </c>
      <c r="I49" s="67"/>
      <c r="J49" s="109"/>
      <c r="K49" s="112">
        <v>71400</v>
      </c>
      <c r="L49" s="89">
        <f t="shared" ref="L49:L57" si="5">K49*1.16</f>
        <v>82824</v>
      </c>
      <c r="M49" s="91">
        <v>82824</v>
      </c>
    </row>
    <row r="50" spans="1:13" ht="53.25" customHeight="1" x14ac:dyDescent="0.3">
      <c r="A50" s="39" t="s">
        <v>588</v>
      </c>
      <c r="B50" s="50">
        <v>1430</v>
      </c>
      <c r="C50" s="51">
        <v>43594</v>
      </c>
      <c r="D50" s="41" t="s">
        <v>589</v>
      </c>
      <c r="E50" s="51">
        <v>43594</v>
      </c>
      <c r="F50" s="208" t="s">
        <v>369</v>
      </c>
      <c r="G50" s="43" t="s">
        <v>370</v>
      </c>
      <c r="H50" s="44" t="s">
        <v>372</v>
      </c>
      <c r="I50" s="45"/>
      <c r="J50" s="46"/>
      <c r="K50" s="88">
        <v>23800</v>
      </c>
      <c r="L50" s="89">
        <f t="shared" si="5"/>
        <v>27607.999999999996</v>
      </c>
      <c r="M50" s="91">
        <v>27608</v>
      </c>
    </row>
    <row r="51" spans="1:13" ht="53.25" customHeight="1" x14ac:dyDescent="0.3">
      <c r="A51" s="220" t="s">
        <v>590</v>
      </c>
      <c r="B51" s="50">
        <v>1443</v>
      </c>
      <c r="C51" s="51">
        <v>43599</v>
      </c>
      <c r="D51" s="41" t="s">
        <v>591</v>
      </c>
      <c r="E51" s="51">
        <v>43599</v>
      </c>
      <c r="F51" s="208" t="s">
        <v>90</v>
      </c>
      <c r="G51" s="43" t="s">
        <v>349</v>
      </c>
      <c r="H51" s="44" t="s">
        <v>592</v>
      </c>
      <c r="I51" s="45" t="s">
        <v>121</v>
      </c>
      <c r="J51" s="46">
        <v>6</v>
      </c>
      <c r="K51" s="112">
        <v>181.03</v>
      </c>
      <c r="L51" s="89">
        <f t="shared" si="5"/>
        <v>209.9948</v>
      </c>
      <c r="M51" s="91">
        <f t="shared" ref="M51:M56" si="6">L51*J51</f>
        <v>1259.9688000000001</v>
      </c>
    </row>
    <row r="52" spans="1:13" ht="53.25" customHeight="1" x14ac:dyDescent="0.3">
      <c r="A52" s="39"/>
      <c r="B52" s="50">
        <v>1443</v>
      </c>
      <c r="C52" s="51">
        <v>43599</v>
      </c>
      <c r="D52" s="41" t="s">
        <v>591</v>
      </c>
      <c r="E52" s="51">
        <v>43599</v>
      </c>
      <c r="F52" s="208" t="s">
        <v>90</v>
      </c>
      <c r="G52" s="43" t="s">
        <v>349</v>
      </c>
      <c r="H52" s="44" t="s">
        <v>593</v>
      </c>
      <c r="I52" s="45" t="s">
        <v>121</v>
      </c>
      <c r="J52" s="46">
        <v>3</v>
      </c>
      <c r="K52" s="88">
        <v>68.97</v>
      </c>
      <c r="L52" s="89">
        <f t="shared" si="5"/>
        <v>80.005199999999988</v>
      </c>
      <c r="M52" s="91">
        <f t="shared" si="6"/>
        <v>240.01559999999995</v>
      </c>
    </row>
    <row r="53" spans="1:13" ht="53.25" customHeight="1" x14ac:dyDescent="0.3">
      <c r="A53" s="39"/>
      <c r="B53" s="50">
        <v>1443</v>
      </c>
      <c r="C53" s="51">
        <v>43599</v>
      </c>
      <c r="D53" s="41" t="s">
        <v>591</v>
      </c>
      <c r="E53" s="51">
        <v>43599</v>
      </c>
      <c r="F53" s="208" t="s">
        <v>90</v>
      </c>
      <c r="G53" s="43" t="s">
        <v>349</v>
      </c>
      <c r="H53" s="44" t="s">
        <v>594</v>
      </c>
      <c r="I53" s="45" t="s">
        <v>121</v>
      </c>
      <c r="J53" s="46">
        <v>7</v>
      </c>
      <c r="K53" s="88">
        <v>51.72</v>
      </c>
      <c r="L53" s="89">
        <f t="shared" si="5"/>
        <v>59.995199999999997</v>
      </c>
      <c r="M53" s="91">
        <f t="shared" si="6"/>
        <v>419.96639999999996</v>
      </c>
    </row>
    <row r="54" spans="1:13" ht="53.25" customHeight="1" x14ac:dyDescent="0.3">
      <c r="A54" s="39"/>
      <c r="B54" s="50">
        <v>1443</v>
      </c>
      <c r="C54" s="51">
        <v>43599</v>
      </c>
      <c r="D54" s="41" t="s">
        <v>591</v>
      </c>
      <c r="E54" s="51">
        <v>43599</v>
      </c>
      <c r="F54" s="208" t="s">
        <v>90</v>
      </c>
      <c r="G54" s="43" t="s">
        <v>349</v>
      </c>
      <c r="H54" s="44" t="s">
        <v>595</v>
      </c>
      <c r="I54" s="45" t="s">
        <v>121</v>
      </c>
      <c r="J54" s="46">
        <v>15</v>
      </c>
      <c r="K54" s="88">
        <v>64.66</v>
      </c>
      <c r="L54" s="89">
        <f t="shared" si="5"/>
        <v>75.005599999999987</v>
      </c>
      <c r="M54" s="91">
        <f t="shared" si="6"/>
        <v>1125.0839999999998</v>
      </c>
    </row>
    <row r="55" spans="1:13" ht="53.25" customHeight="1" x14ac:dyDescent="0.3">
      <c r="A55" s="39"/>
      <c r="B55" s="50">
        <v>1443</v>
      </c>
      <c r="C55" s="51">
        <v>43599</v>
      </c>
      <c r="D55" s="41" t="s">
        <v>591</v>
      </c>
      <c r="E55" s="51">
        <v>43599</v>
      </c>
      <c r="F55" s="208" t="s">
        <v>90</v>
      </c>
      <c r="G55" s="43" t="s">
        <v>349</v>
      </c>
      <c r="H55" s="44" t="s">
        <v>596</v>
      </c>
      <c r="I55" s="45" t="s">
        <v>121</v>
      </c>
      <c r="J55" s="46">
        <v>8</v>
      </c>
      <c r="K55" s="88">
        <v>56.03</v>
      </c>
      <c r="L55" s="89">
        <f t="shared" si="5"/>
        <v>64.994799999999998</v>
      </c>
      <c r="M55" s="91">
        <f t="shared" si="6"/>
        <v>519.95839999999998</v>
      </c>
    </row>
    <row r="56" spans="1:13" ht="53.25" customHeight="1" x14ac:dyDescent="0.3">
      <c r="A56" s="39"/>
      <c r="B56" s="50">
        <v>1443</v>
      </c>
      <c r="C56" s="51">
        <v>43599</v>
      </c>
      <c r="D56" s="41" t="s">
        <v>591</v>
      </c>
      <c r="E56" s="51">
        <v>43599</v>
      </c>
      <c r="F56" s="208" t="s">
        <v>90</v>
      </c>
      <c r="G56" s="43" t="s">
        <v>349</v>
      </c>
      <c r="H56" s="44" t="s">
        <v>350</v>
      </c>
      <c r="I56" s="45" t="s">
        <v>597</v>
      </c>
      <c r="J56" s="46">
        <v>30</v>
      </c>
      <c r="K56" s="88">
        <v>38.799999999999997</v>
      </c>
      <c r="L56" s="89">
        <f>K56*1.16</f>
        <v>45.007999999999996</v>
      </c>
      <c r="M56" s="91">
        <f t="shared" si="6"/>
        <v>1350.2399999999998</v>
      </c>
    </row>
    <row r="57" spans="1:13" ht="53.25" customHeight="1" x14ac:dyDescent="0.3">
      <c r="A57" s="39"/>
      <c r="B57" s="50">
        <v>1443</v>
      </c>
      <c r="C57" s="51">
        <v>43599</v>
      </c>
      <c r="D57" s="41" t="s">
        <v>591</v>
      </c>
      <c r="E57" s="51">
        <v>43599</v>
      </c>
      <c r="F57" s="208" t="s">
        <v>90</v>
      </c>
      <c r="G57" s="43" t="s">
        <v>349</v>
      </c>
      <c r="H57" s="44" t="s">
        <v>356</v>
      </c>
      <c r="I57" s="45" t="s">
        <v>121</v>
      </c>
      <c r="J57" s="46">
        <v>1</v>
      </c>
      <c r="K57" s="88">
        <v>52.39</v>
      </c>
      <c r="L57" s="89">
        <f t="shared" si="5"/>
        <v>60.772399999999998</v>
      </c>
      <c r="M57" s="91">
        <f>L57*J57</f>
        <v>60.772399999999998</v>
      </c>
    </row>
    <row r="58" spans="1:13" ht="53.25" customHeight="1" x14ac:dyDescent="0.3">
      <c r="A58" s="39" t="s">
        <v>598</v>
      </c>
      <c r="B58" s="50">
        <v>1451</v>
      </c>
      <c r="C58" s="51">
        <v>43605</v>
      </c>
      <c r="D58" s="41" t="s">
        <v>599</v>
      </c>
      <c r="E58" s="51">
        <v>43605</v>
      </c>
      <c r="F58" s="208" t="s">
        <v>369</v>
      </c>
      <c r="G58" s="43" t="s">
        <v>370</v>
      </c>
      <c r="H58" s="44"/>
      <c r="I58" s="45"/>
      <c r="J58" s="46"/>
      <c r="K58" s="88"/>
      <c r="L58" s="89"/>
      <c r="M58" s="91">
        <v>14790</v>
      </c>
    </row>
    <row r="59" spans="1:13" ht="53.25" customHeight="1" x14ac:dyDescent="0.3">
      <c r="A59" s="39"/>
      <c r="B59" s="50">
        <v>1480</v>
      </c>
      <c r="C59" s="51">
        <v>43607</v>
      </c>
      <c r="D59" s="41"/>
      <c r="E59" s="51">
        <v>43607</v>
      </c>
      <c r="F59" s="208" t="s">
        <v>89</v>
      </c>
      <c r="G59" s="43" t="s">
        <v>1208</v>
      </c>
      <c r="H59" s="44" t="s">
        <v>99</v>
      </c>
      <c r="I59" s="45"/>
      <c r="J59" s="46"/>
      <c r="K59" s="88">
        <f>M59-L59</f>
        <v>5460</v>
      </c>
      <c r="L59" s="89">
        <f>M59*0.16</f>
        <v>1040</v>
      </c>
      <c r="M59" s="91">
        <v>6500</v>
      </c>
    </row>
    <row r="60" spans="1:13" ht="53.25" customHeight="1" x14ac:dyDescent="0.3">
      <c r="A60" s="39"/>
      <c r="B60" s="50">
        <v>2132</v>
      </c>
      <c r="C60" s="51">
        <v>43651</v>
      </c>
      <c r="D60" s="41"/>
      <c r="E60" s="51">
        <v>43651</v>
      </c>
      <c r="F60" s="208" t="s">
        <v>89</v>
      </c>
      <c r="G60" s="43" t="s">
        <v>1213</v>
      </c>
      <c r="H60" s="44" t="s">
        <v>99</v>
      </c>
      <c r="I60" s="45"/>
      <c r="J60" s="46"/>
      <c r="K60" s="88">
        <f>M60/1.16</f>
        <v>4741.3793103448279</v>
      </c>
      <c r="L60" s="89">
        <f>M60-K60</f>
        <v>758.6206896551721</v>
      </c>
      <c r="M60" s="91">
        <v>5500</v>
      </c>
    </row>
    <row r="61" spans="1:13" ht="53.25" customHeight="1" thickBot="1" x14ac:dyDescent="0.35">
      <c r="A61" s="221"/>
      <c r="B61" s="400">
        <v>2153</v>
      </c>
      <c r="C61" s="197">
        <v>43658</v>
      </c>
      <c r="D61" s="198"/>
      <c r="E61" s="197">
        <v>43658</v>
      </c>
      <c r="F61" s="215" t="s">
        <v>89</v>
      </c>
      <c r="G61" s="216" t="s">
        <v>1212</v>
      </c>
      <c r="H61" s="222" t="s">
        <v>99</v>
      </c>
      <c r="I61" s="214"/>
      <c r="J61" s="223"/>
      <c r="K61" s="224">
        <f>M61/1.16</f>
        <v>5517.2413793103451</v>
      </c>
      <c r="L61" s="206">
        <f>M61-K61</f>
        <v>882.75862068965489</v>
      </c>
      <c r="M61" s="175">
        <v>6400</v>
      </c>
    </row>
    <row r="62" spans="1:13" ht="53.25" customHeight="1" thickBot="1" x14ac:dyDescent="0.35">
      <c r="A62" s="137"/>
      <c r="B62" s="126"/>
      <c r="C62" s="138"/>
      <c r="D62" s="139"/>
      <c r="E62" s="138"/>
      <c r="F62" s="140"/>
      <c r="G62" s="141"/>
      <c r="H62" s="142"/>
      <c r="I62" s="143"/>
      <c r="J62" s="97"/>
      <c r="K62" s="144"/>
      <c r="L62" s="145"/>
      <c r="M62" s="232">
        <v>521678.96</v>
      </c>
    </row>
    <row r="63" spans="1:13" x14ac:dyDescent="0.3">
      <c r="A63" s="28" t="s">
        <v>67</v>
      </c>
    </row>
    <row r="65" spans="1:13" x14ac:dyDescent="0.3">
      <c r="A65" s="472" t="s">
        <v>85</v>
      </c>
      <c r="B65" s="472"/>
      <c r="D65" s="472" t="s">
        <v>203</v>
      </c>
      <c r="E65" s="472"/>
      <c r="F65" s="24"/>
      <c r="H65" s="121" t="s">
        <v>283</v>
      </c>
      <c r="J65" s="472" t="s">
        <v>86</v>
      </c>
      <c r="K65" s="472"/>
      <c r="L65" s="472"/>
    </row>
    <row r="66" spans="1:13" x14ac:dyDescent="0.3">
      <c r="A66" s="467" t="s">
        <v>0</v>
      </c>
      <c r="B66" s="467"/>
      <c r="C66" s="49"/>
      <c r="D66" s="467" t="s">
        <v>1</v>
      </c>
      <c r="E66" s="467"/>
      <c r="F66" s="49"/>
      <c r="G66" s="49"/>
      <c r="H66" s="120" t="s">
        <v>2</v>
      </c>
      <c r="I66" s="49"/>
      <c r="J66" s="467" t="s">
        <v>76</v>
      </c>
      <c r="K66" s="467"/>
      <c r="L66" s="467"/>
      <c r="M66" s="49"/>
    </row>
    <row r="68" spans="1:13" x14ac:dyDescent="0.3">
      <c r="A68" s="468" t="s">
        <v>25</v>
      </c>
      <c r="B68" s="468"/>
      <c r="C68" s="468"/>
      <c r="D68" s="468"/>
      <c r="E68" s="468"/>
      <c r="F68" s="468"/>
      <c r="G68" s="468"/>
      <c r="H68" s="468"/>
      <c r="I68" s="468"/>
      <c r="J68" s="468"/>
      <c r="K68" s="468"/>
      <c r="L68" s="468"/>
      <c r="M68" s="468"/>
    </row>
  </sheetData>
  <autoFilter ref="A11:M63"/>
  <mergeCells count="16">
    <mergeCell ref="A1:M1"/>
    <mergeCell ref="A5:C5"/>
    <mergeCell ref="A7:C8"/>
    <mergeCell ref="G7:H7"/>
    <mergeCell ref="L7:M7"/>
    <mergeCell ref="G8:H8"/>
    <mergeCell ref="A66:B66"/>
    <mergeCell ref="D66:E66"/>
    <mergeCell ref="J66:L66"/>
    <mergeCell ref="A68:M68"/>
    <mergeCell ref="A9:B9"/>
    <mergeCell ref="C9:G9"/>
    <mergeCell ref="I9:M9"/>
    <mergeCell ref="A65:B65"/>
    <mergeCell ref="D65:E65"/>
    <mergeCell ref="J65:L65"/>
  </mergeCells>
  <hyperlinks>
    <hyperlink ref="G7:H7" r:id="rId1" display="OBRA EN BIEN DE DOMINIO PUBLICO: (18)"/>
  </hyperlinks>
  <printOptions horizontalCentered="1"/>
  <pageMargins left="0.78740157480314965" right="0.39370078740157483" top="0.15748031496062992" bottom="0.15748031496062992" header="0.31496062992125984" footer="0.31496062992125984"/>
  <pageSetup paperSize="5" scale="81" fitToHeight="0" orientation="landscape" r:id="rId2"/>
  <rowBreaks count="1" manualBreakCount="1">
    <brk id="56" max="1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view="pageBreakPreview" topLeftCell="A4" zoomScale="80" zoomScaleNormal="88" zoomScaleSheetLayoutView="80" zoomScalePageLayoutView="70" workbookViewId="0">
      <selection activeCell="A5" sqref="A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297"/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</row>
    <row r="3" spans="1:13" ht="18.75" x14ac:dyDescent="0.3">
      <c r="A3" s="28" t="s">
        <v>28</v>
      </c>
      <c r="B3" s="28" t="s">
        <v>87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</row>
    <row r="4" spans="1:13" ht="18.75" x14ac:dyDescent="0.3">
      <c r="A4" s="28"/>
      <c r="B4" s="28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</row>
    <row r="5" spans="1:13" x14ac:dyDescent="0.3">
      <c r="A5" s="92" t="s">
        <v>1221</v>
      </c>
      <c r="B5" s="92"/>
      <c r="C5" s="9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7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815</v>
      </c>
      <c r="D9" s="473"/>
      <c r="E9" s="473"/>
      <c r="F9" s="473"/>
      <c r="G9" s="473"/>
      <c r="H9" s="11" t="s">
        <v>47</v>
      </c>
      <c r="I9" s="471" t="s">
        <v>816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s="314" customFormat="1" ht="58.5" customHeight="1" x14ac:dyDescent="0.3">
      <c r="A12" s="98" t="s">
        <v>817</v>
      </c>
      <c r="B12" s="99">
        <v>2545</v>
      </c>
      <c r="C12" s="100">
        <v>43691</v>
      </c>
      <c r="D12" s="101">
        <v>84</v>
      </c>
      <c r="E12" s="100"/>
      <c r="F12" s="250" t="s">
        <v>92</v>
      </c>
      <c r="G12" s="102" t="s">
        <v>91</v>
      </c>
      <c r="H12" s="342" t="s">
        <v>1170</v>
      </c>
      <c r="I12" s="104"/>
      <c r="J12" s="343"/>
      <c r="K12" s="106"/>
      <c r="L12" s="107"/>
      <c r="M12" s="312">
        <v>272020</v>
      </c>
    </row>
    <row r="13" spans="1:13" ht="50.25" customHeight="1" x14ac:dyDescent="0.3">
      <c r="A13" s="39"/>
      <c r="B13" s="87"/>
      <c r="C13" s="40"/>
      <c r="D13" s="41"/>
      <c r="E13" s="40"/>
      <c r="F13" s="45"/>
      <c r="G13" s="43"/>
      <c r="H13" s="44"/>
      <c r="I13" s="45"/>
      <c r="J13" s="46"/>
      <c r="K13" s="88"/>
      <c r="L13" s="89"/>
      <c r="M13" s="90"/>
    </row>
    <row r="14" spans="1:13" ht="55.5" customHeight="1" thickBot="1" x14ac:dyDescent="0.35">
      <c r="A14" s="195"/>
      <c r="B14" s="247"/>
      <c r="C14" s="199"/>
      <c r="D14" s="198"/>
      <c r="E14" s="199"/>
      <c r="F14" s="203"/>
      <c r="G14" s="201"/>
      <c r="H14" s="202"/>
      <c r="I14" s="203"/>
      <c r="J14" s="204"/>
      <c r="K14" s="205"/>
      <c r="L14" s="206"/>
      <c r="M14" s="248"/>
    </row>
    <row r="15" spans="1:13" ht="17.25" thickBot="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169">
        <f>SUM(M12:M14)</f>
        <v>272020</v>
      </c>
    </row>
    <row r="16" spans="1:13" x14ac:dyDescent="0.3">
      <c r="A16" s="28" t="s">
        <v>67</v>
      </c>
      <c r="B16" s="25"/>
    </row>
    <row r="18" spans="1:13" x14ac:dyDescent="0.3">
      <c r="A18" s="472" t="s">
        <v>85</v>
      </c>
      <c r="B18" s="472"/>
      <c r="D18" s="472" t="s">
        <v>203</v>
      </c>
      <c r="E18" s="472"/>
      <c r="F18" s="24"/>
      <c r="H18" s="296" t="s">
        <v>283</v>
      </c>
      <c r="J18" s="472" t="s">
        <v>86</v>
      </c>
      <c r="K18" s="472"/>
      <c r="L18" s="472"/>
    </row>
    <row r="19" spans="1:13" x14ac:dyDescent="0.3">
      <c r="A19" s="467" t="s">
        <v>0</v>
      </c>
      <c r="B19" s="467"/>
      <c r="D19" s="467" t="s">
        <v>1</v>
      </c>
      <c r="E19" s="467"/>
      <c r="H19" s="295" t="s">
        <v>2</v>
      </c>
      <c r="J19" s="467" t="s">
        <v>76</v>
      </c>
      <c r="K19" s="467"/>
      <c r="L19" s="467"/>
    </row>
    <row r="21" spans="1:13" s="25" customFormat="1" ht="15" customHeight="1" x14ac:dyDescent="0.25">
      <c r="A21" s="468" t="s">
        <v>25</v>
      </c>
      <c r="B21" s="468"/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</row>
  </sheetData>
  <mergeCells count="15">
    <mergeCell ref="A21:M21"/>
    <mergeCell ref="A18:B18"/>
    <mergeCell ref="D18:E18"/>
    <mergeCell ref="J18:L18"/>
    <mergeCell ref="A19:B19"/>
    <mergeCell ref="D19:E19"/>
    <mergeCell ref="J19:L19"/>
    <mergeCell ref="A9:B9"/>
    <mergeCell ref="C9:G9"/>
    <mergeCell ref="I9:M9"/>
    <mergeCell ref="A1:M1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orientation="landscape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view="pageBreakPreview" zoomScale="80" zoomScaleNormal="88" zoomScaleSheetLayoutView="80" zoomScalePageLayoutView="70" workbookViewId="0">
      <selection activeCell="E7" sqref="E7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3" ht="18.75" x14ac:dyDescent="0.3">
      <c r="A3" s="28" t="s">
        <v>28</v>
      </c>
      <c r="B3" s="28" t="s">
        <v>87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3" ht="18.75" x14ac:dyDescent="0.3">
      <c r="A4" s="28"/>
      <c r="B4" s="28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362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95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241</v>
      </c>
      <c r="D9" s="470"/>
      <c r="E9" s="470"/>
      <c r="F9" s="470"/>
      <c r="G9" s="470"/>
      <c r="H9" s="11" t="s">
        <v>47</v>
      </c>
      <c r="I9" s="471" t="s">
        <v>240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1.25" customHeight="1" x14ac:dyDescent="0.3">
      <c r="A12" s="212">
        <v>6646721</v>
      </c>
      <c r="B12" s="50">
        <v>561</v>
      </c>
      <c r="C12" s="246">
        <v>43510</v>
      </c>
      <c r="D12" s="245" t="s">
        <v>197</v>
      </c>
      <c r="E12" s="261">
        <v>43537</v>
      </c>
      <c r="F12" s="208" t="s">
        <v>90</v>
      </c>
      <c r="G12" s="43" t="s">
        <v>84</v>
      </c>
      <c r="H12" s="63" t="s">
        <v>180</v>
      </c>
      <c r="I12" s="63" t="s">
        <v>123</v>
      </c>
      <c r="J12" s="209">
        <v>17</v>
      </c>
      <c r="K12" s="192">
        <v>3103.44</v>
      </c>
      <c r="L12" s="89">
        <f t="shared" ref="L12:L20" si="0">J12*(K12*0.16)</f>
        <v>8441.3567999999996</v>
      </c>
      <c r="M12" s="91">
        <f t="shared" ref="M12:M19" si="1">(J12*K12)+L12</f>
        <v>61199.836800000005</v>
      </c>
    </row>
    <row r="13" spans="1:13" ht="39" customHeight="1" x14ac:dyDescent="0.3">
      <c r="A13" s="212">
        <v>6646721</v>
      </c>
      <c r="B13" s="50">
        <v>561</v>
      </c>
      <c r="C13" s="246">
        <v>43510</v>
      </c>
      <c r="D13" s="245" t="s">
        <v>197</v>
      </c>
      <c r="E13" s="261">
        <v>43537</v>
      </c>
      <c r="F13" s="208" t="s">
        <v>90</v>
      </c>
      <c r="G13" s="43" t="s">
        <v>84</v>
      </c>
      <c r="H13" s="63" t="s">
        <v>238</v>
      </c>
      <c r="I13" s="63" t="s">
        <v>237</v>
      </c>
      <c r="J13" s="209">
        <v>2</v>
      </c>
      <c r="K13" s="192">
        <v>1138.1099999999999</v>
      </c>
      <c r="L13" s="89">
        <f t="shared" si="0"/>
        <v>364.1952</v>
      </c>
      <c r="M13" s="91">
        <f t="shared" si="1"/>
        <v>2640.4151999999999</v>
      </c>
    </row>
    <row r="14" spans="1:13" ht="45.75" customHeight="1" x14ac:dyDescent="0.3">
      <c r="A14" s="212">
        <v>4171304</v>
      </c>
      <c r="B14" s="50">
        <v>551</v>
      </c>
      <c r="C14" s="246">
        <v>43532</v>
      </c>
      <c r="D14" s="245">
        <v>39</v>
      </c>
      <c r="E14" s="246">
        <v>43532</v>
      </c>
      <c r="F14" s="208" t="s">
        <v>92</v>
      </c>
      <c r="G14" s="43" t="s">
        <v>91</v>
      </c>
      <c r="H14" s="63" t="s">
        <v>239</v>
      </c>
      <c r="I14" s="63" t="s">
        <v>123</v>
      </c>
      <c r="J14" s="209">
        <v>5</v>
      </c>
      <c r="K14" s="192">
        <v>3103.4479999999999</v>
      </c>
      <c r="L14" s="89">
        <f t="shared" si="0"/>
        <v>2482.7583999999997</v>
      </c>
      <c r="M14" s="91">
        <f t="shared" si="1"/>
        <v>17999.9984</v>
      </c>
    </row>
    <row r="15" spans="1:13" ht="45.75" customHeight="1" x14ac:dyDescent="0.3">
      <c r="A15" s="452" t="s">
        <v>600</v>
      </c>
      <c r="B15" s="67">
        <v>1933</v>
      </c>
      <c r="C15" s="127">
        <v>43637</v>
      </c>
      <c r="D15" s="264" t="s">
        <v>601</v>
      </c>
      <c r="E15" s="127">
        <v>43637</v>
      </c>
      <c r="F15" s="211" t="s">
        <v>94</v>
      </c>
      <c r="G15" s="110" t="s">
        <v>416</v>
      </c>
      <c r="H15" s="66" t="s">
        <v>1287</v>
      </c>
      <c r="I15" s="66" t="s">
        <v>968</v>
      </c>
      <c r="J15" s="210">
        <v>4</v>
      </c>
      <c r="K15" s="194">
        <v>2600</v>
      </c>
      <c r="L15" s="89">
        <f t="shared" si="0"/>
        <v>1664</v>
      </c>
      <c r="M15" s="91">
        <f t="shared" si="1"/>
        <v>12064</v>
      </c>
    </row>
    <row r="16" spans="1:13" ht="45.75" customHeight="1" x14ac:dyDescent="0.3">
      <c r="A16" s="453"/>
      <c r="B16" s="45"/>
      <c r="C16" s="246"/>
      <c r="D16" s="245" t="s">
        <v>1215</v>
      </c>
      <c r="E16" s="246"/>
      <c r="F16" s="208" t="s">
        <v>129</v>
      </c>
      <c r="G16" s="43" t="s">
        <v>416</v>
      </c>
      <c r="H16" s="63" t="s">
        <v>800</v>
      </c>
      <c r="I16" s="63" t="s">
        <v>968</v>
      </c>
      <c r="J16" s="209">
        <v>2</v>
      </c>
      <c r="K16" s="192">
        <v>2600</v>
      </c>
      <c r="L16" s="89">
        <f t="shared" si="0"/>
        <v>832</v>
      </c>
      <c r="M16" s="91">
        <f t="shared" si="1"/>
        <v>6032</v>
      </c>
    </row>
    <row r="17" spans="1:13" ht="45.75" customHeight="1" x14ac:dyDescent="0.3">
      <c r="A17" s="212" t="s">
        <v>1590</v>
      </c>
      <c r="B17" s="50">
        <v>3402</v>
      </c>
      <c r="C17" s="246">
        <v>43767</v>
      </c>
      <c r="D17" s="245" t="s">
        <v>1216</v>
      </c>
      <c r="E17" s="127">
        <v>43762</v>
      </c>
      <c r="F17" s="208" t="s">
        <v>90</v>
      </c>
      <c r="G17" s="43" t="s">
        <v>84</v>
      </c>
      <c r="H17" s="63" t="s">
        <v>180</v>
      </c>
      <c r="I17" s="63" t="s">
        <v>1217</v>
      </c>
      <c r="J17" s="209">
        <v>190</v>
      </c>
      <c r="K17" s="192">
        <v>155.16999999999999</v>
      </c>
      <c r="L17" s="89">
        <f t="shared" si="0"/>
        <v>4717.1679999999997</v>
      </c>
      <c r="M17" s="91">
        <f t="shared" si="1"/>
        <v>34199.468000000001</v>
      </c>
    </row>
    <row r="18" spans="1:13" ht="22.5" customHeight="1" x14ac:dyDescent="0.3">
      <c r="A18" s="213">
        <v>133</v>
      </c>
      <c r="B18" s="67">
        <v>1933</v>
      </c>
      <c r="C18" s="127">
        <v>43532</v>
      </c>
      <c r="D18" s="264" t="s">
        <v>1591</v>
      </c>
      <c r="E18" s="127">
        <v>43532</v>
      </c>
      <c r="F18" s="211" t="s">
        <v>94</v>
      </c>
      <c r="G18" s="110" t="s">
        <v>416</v>
      </c>
      <c r="H18" s="66"/>
      <c r="I18" s="66"/>
      <c r="J18" s="210"/>
      <c r="K18" s="194"/>
      <c r="L18" s="89"/>
      <c r="M18" s="91">
        <v>16704</v>
      </c>
    </row>
    <row r="19" spans="1:13" x14ac:dyDescent="0.3">
      <c r="A19" s="213"/>
      <c r="B19" s="67"/>
      <c r="C19" s="127"/>
      <c r="D19" s="264"/>
      <c r="E19" s="260"/>
      <c r="F19" s="211" t="s">
        <v>90</v>
      </c>
      <c r="G19" s="110" t="s">
        <v>84</v>
      </c>
      <c r="H19" s="63" t="s">
        <v>180</v>
      </c>
      <c r="I19" s="63" t="s">
        <v>1217</v>
      </c>
      <c r="J19" s="454">
        <v>13</v>
      </c>
      <c r="K19" s="289">
        <v>155.16999999999999</v>
      </c>
      <c r="L19" s="89">
        <f t="shared" si="0"/>
        <v>322.75359999999995</v>
      </c>
      <c r="M19" s="91">
        <f t="shared" si="1"/>
        <v>2339.9635999999996</v>
      </c>
    </row>
    <row r="20" spans="1:13" ht="17.25" thickBot="1" x14ac:dyDescent="0.35">
      <c r="A20" s="455"/>
      <c r="B20" s="400"/>
      <c r="C20" s="265"/>
      <c r="D20" s="266"/>
      <c r="E20" s="262"/>
      <c r="F20" s="225" t="s">
        <v>90</v>
      </c>
      <c r="G20" s="201" t="s">
        <v>84</v>
      </c>
      <c r="H20" s="217" t="s">
        <v>1592</v>
      </c>
      <c r="I20" s="217" t="s">
        <v>148</v>
      </c>
      <c r="J20" s="218">
        <v>1.5</v>
      </c>
      <c r="K20" s="219">
        <v>55.19</v>
      </c>
      <c r="L20" s="206">
        <f t="shared" si="0"/>
        <v>13.2456</v>
      </c>
      <c r="M20" s="175">
        <f>(J20*K20)+L20+0.01</f>
        <v>96.040599999999998</v>
      </c>
    </row>
    <row r="21" spans="1:13" ht="17.25" thickBot="1" x14ac:dyDescent="0.35">
      <c r="M21" s="234">
        <f>SUM(M12:M20)</f>
        <v>153275.72260000001</v>
      </c>
    </row>
    <row r="22" spans="1:13" x14ac:dyDescent="0.3">
      <c r="A22" s="28" t="s">
        <v>67</v>
      </c>
      <c r="B22" s="25"/>
    </row>
    <row r="23" spans="1:13" x14ac:dyDescent="0.3">
      <c r="A23" s="28"/>
      <c r="B23" s="25"/>
    </row>
    <row r="24" spans="1:13" x14ac:dyDescent="0.3">
      <c r="A24" s="28"/>
      <c r="B24" s="25"/>
    </row>
    <row r="25" spans="1:13" x14ac:dyDescent="0.3">
      <c r="A25" s="28"/>
      <c r="B25" s="25"/>
    </row>
    <row r="27" spans="1:13" ht="15" customHeight="1" x14ac:dyDescent="0.3">
      <c r="A27" s="472" t="s">
        <v>85</v>
      </c>
      <c r="B27" s="472"/>
      <c r="D27" s="472" t="s">
        <v>203</v>
      </c>
      <c r="E27" s="472"/>
      <c r="F27" s="24"/>
      <c r="H27" s="429" t="s">
        <v>106</v>
      </c>
      <c r="J27" s="472" t="s">
        <v>86</v>
      </c>
      <c r="K27" s="472"/>
      <c r="L27" s="472"/>
    </row>
    <row r="28" spans="1:13" x14ac:dyDescent="0.3">
      <c r="A28" s="467" t="s">
        <v>0</v>
      </c>
      <c r="B28" s="467"/>
      <c r="C28" s="49"/>
      <c r="D28" s="467" t="s">
        <v>1</v>
      </c>
      <c r="E28" s="467"/>
      <c r="F28" s="49"/>
      <c r="G28" s="49"/>
      <c r="H28" s="428" t="s">
        <v>2</v>
      </c>
      <c r="I28" s="49"/>
      <c r="J28" s="467" t="s">
        <v>76</v>
      </c>
      <c r="K28" s="467"/>
      <c r="L28" s="467"/>
      <c r="M28" s="49"/>
    </row>
    <row r="30" spans="1:13" s="25" customFormat="1" ht="13.5" x14ac:dyDescent="0.25">
      <c r="A30" s="468" t="s">
        <v>25</v>
      </c>
      <c r="B30" s="468"/>
      <c r="C30" s="468"/>
      <c r="D30" s="468"/>
      <c r="E30" s="468"/>
      <c r="F30" s="468"/>
      <c r="G30" s="468"/>
      <c r="H30" s="468"/>
      <c r="I30" s="468"/>
      <c r="J30" s="468"/>
      <c r="K30" s="468"/>
      <c r="L30" s="468"/>
      <c r="M30" s="468"/>
    </row>
  </sheetData>
  <mergeCells count="16">
    <mergeCell ref="A28:B28"/>
    <mergeCell ref="D28:E28"/>
    <mergeCell ref="J28:L28"/>
    <mergeCell ref="A30:M30"/>
    <mergeCell ref="A1:M1"/>
    <mergeCell ref="A5:C5"/>
    <mergeCell ref="A7:C8"/>
    <mergeCell ref="G7:H7"/>
    <mergeCell ref="L7:M7"/>
    <mergeCell ref="G8:H8"/>
    <mergeCell ref="A9:B9"/>
    <mergeCell ref="C9:G9"/>
    <mergeCell ref="I9:M9"/>
    <mergeCell ref="A27:B27"/>
    <mergeCell ref="D27:E27"/>
    <mergeCell ref="J27:L27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78" orientation="landscape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view="pageBreakPreview" topLeftCell="A4" zoomScale="80" zoomScaleNormal="88" zoomScaleSheetLayoutView="80" zoomScalePageLayoutView="70" workbookViewId="0">
      <selection activeCell="Q28" sqref="Q28:Q30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95" t="s">
        <v>15</v>
      </c>
      <c r="F7" s="6"/>
      <c r="G7" s="464" t="s">
        <v>41</v>
      </c>
      <c r="H7" s="464"/>
      <c r="I7" s="7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5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373</v>
      </c>
      <c r="D9" s="470"/>
      <c r="E9" s="470"/>
      <c r="F9" s="470"/>
      <c r="G9" s="470"/>
      <c r="H9" s="11" t="s">
        <v>47</v>
      </c>
      <c r="I9" s="471" t="s">
        <v>374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3.5" customHeight="1" x14ac:dyDescent="0.3">
      <c r="A12" s="39" t="s">
        <v>375</v>
      </c>
      <c r="B12" s="50">
        <v>566</v>
      </c>
      <c r="C12" s="51">
        <v>43538</v>
      </c>
      <c r="D12" s="41" t="s">
        <v>376</v>
      </c>
      <c r="E12" s="51">
        <v>43537</v>
      </c>
      <c r="F12" s="208" t="s">
        <v>90</v>
      </c>
      <c r="G12" s="43" t="s">
        <v>84</v>
      </c>
      <c r="H12" s="44" t="s">
        <v>180</v>
      </c>
      <c r="I12" s="45" t="s">
        <v>123</v>
      </c>
      <c r="J12" s="46">
        <v>10</v>
      </c>
      <c r="K12" s="88">
        <v>3103.44</v>
      </c>
      <c r="L12" s="89">
        <f>K12*1.16</f>
        <v>3599.9903999999997</v>
      </c>
      <c r="M12" s="91">
        <f>J12*L12</f>
        <v>35999.903999999995</v>
      </c>
    </row>
    <row r="13" spans="1:13" ht="41.25" customHeight="1" x14ac:dyDescent="0.3">
      <c r="A13" s="39" t="s">
        <v>602</v>
      </c>
      <c r="B13" s="50">
        <v>1434</v>
      </c>
      <c r="C13" s="51">
        <v>43641</v>
      </c>
      <c r="D13" s="41" t="s">
        <v>603</v>
      </c>
      <c r="E13" s="40">
        <v>43641</v>
      </c>
      <c r="F13" s="208" t="s">
        <v>90</v>
      </c>
      <c r="G13" s="43" t="s">
        <v>84</v>
      </c>
      <c r="H13" s="44" t="s">
        <v>180</v>
      </c>
      <c r="I13" s="45" t="s">
        <v>123</v>
      </c>
      <c r="J13" s="46">
        <v>11</v>
      </c>
      <c r="K13" s="88">
        <v>3103.44</v>
      </c>
      <c r="L13" s="89">
        <f>K13*1.16</f>
        <v>3599.9903999999997</v>
      </c>
      <c r="M13" s="91">
        <f>J13*L13</f>
        <v>39599.894399999997</v>
      </c>
    </row>
    <row r="14" spans="1:13" ht="41.25" customHeight="1" x14ac:dyDescent="0.3">
      <c r="A14" s="108" t="s">
        <v>1442</v>
      </c>
      <c r="B14" s="67">
        <v>3406</v>
      </c>
      <c r="C14" s="51">
        <v>43767</v>
      </c>
      <c r="D14" s="41" t="s">
        <v>1441</v>
      </c>
      <c r="E14" s="51">
        <v>43767</v>
      </c>
      <c r="F14" s="211" t="s">
        <v>90</v>
      </c>
      <c r="G14" s="110" t="s">
        <v>84</v>
      </c>
      <c r="H14" s="111" t="s">
        <v>180</v>
      </c>
      <c r="I14" s="67" t="s">
        <v>123</v>
      </c>
      <c r="J14" s="109">
        <v>17</v>
      </c>
      <c r="K14" s="112">
        <v>3103.44</v>
      </c>
      <c r="L14" s="89">
        <f>K14*1.16</f>
        <v>3599.9903999999997</v>
      </c>
      <c r="M14" s="91">
        <f>J14*L14</f>
        <v>61199.836799999997</v>
      </c>
    </row>
    <row r="15" spans="1:13" ht="41.25" customHeight="1" x14ac:dyDescent="0.3">
      <c r="A15" s="427" t="s">
        <v>1438</v>
      </c>
      <c r="B15" s="67">
        <v>1950</v>
      </c>
      <c r="C15" s="51">
        <v>43641</v>
      </c>
      <c r="D15" s="41" t="s">
        <v>604</v>
      </c>
      <c r="E15" s="40">
        <v>43641</v>
      </c>
      <c r="F15" s="211" t="s">
        <v>94</v>
      </c>
      <c r="G15" s="110" t="s">
        <v>416</v>
      </c>
      <c r="H15" s="111" t="s">
        <v>1287</v>
      </c>
      <c r="I15" s="67" t="s">
        <v>968</v>
      </c>
      <c r="J15" s="109">
        <v>3</v>
      </c>
      <c r="K15" s="112">
        <v>2600</v>
      </c>
      <c r="L15" s="89">
        <f t="shared" ref="L15:L18" si="0">K15*1.16</f>
        <v>3016</v>
      </c>
      <c r="M15" s="91">
        <f t="shared" ref="M15:M16" si="1">J15*L15</f>
        <v>9048</v>
      </c>
    </row>
    <row r="16" spans="1:13" ht="41.25" customHeight="1" x14ac:dyDescent="0.3">
      <c r="A16" s="427" t="s">
        <v>1438</v>
      </c>
      <c r="B16" s="67">
        <v>1950</v>
      </c>
      <c r="C16" s="51">
        <v>43641</v>
      </c>
      <c r="D16" s="41" t="s">
        <v>604</v>
      </c>
      <c r="E16" s="40">
        <v>43641</v>
      </c>
      <c r="F16" s="211" t="s">
        <v>94</v>
      </c>
      <c r="G16" s="110" t="s">
        <v>416</v>
      </c>
      <c r="H16" s="111" t="s">
        <v>800</v>
      </c>
      <c r="I16" s="67" t="s">
        <v>968</v>
      </c>
      <c r="J16" s="109">
        <v>3</v>
      </c>
      <c r="K16" s="112">
        <v>2600</v>
      </c>
      <c r="L16" s="89">
        <f t="shared" si="0"/>
        <v>3016</v>
      </c>
      <c r="M16" s="91">
        <f t="shared" si="1"/>
        <v>9048</v>
      </c>
    </row>
    <row r="17" spans="1:13" ht="41.25" customHeight="1" x14ac:dyDescent="0.3">
      <c r="A17" s="427" t="s">
        <v>1440</v>
      </c>
      <c r="B17" s="67">
        <v>2303</v>
      </c>
      <c r="C17" s="51">
        <v>43699</v>
      </c>
      <c r="D17" s="41" t="s">
        <v>1439</v>
      </c>
      <c r="E17" s="40">
        <v>43699</v>
      </c>
      <c r="F17" s="211" t="s">
        <v>129</v>
      </c>
      <c r="G17" s="110" t="s">
        <v>416</v>
      </c>
      <c r="H17" s="111" t="s">
        <v>1287</v>
      </c>
      <c r="I17" s="67" t="s">
        <v>968</v>
      </c>
      <c r="J17" s="109">
        <v>2</v>
      </c>
      <c r="K17" s="112">
        <v>2600</v>
      </c>
      <c r="L17" s="89">
        <f t="shared" si="0"/>
        <v>3016</v>
      </c>
      <c r="M17" s="91">
        <f t="shared" ref="M17:M18" si="2">J17*L17</f>
        <v>6032</v>
      </c>
    </row>
    <row r="18" spans="1:13" ht="41.25" customHeight="1" x14ac:dyDescent="0.3">
      <c r="A18" s="427" t="s">
        <v>1440</v>
      </c>
      <c r="B18" s="67">
        <v>2303</v>
      </c>
      <c r="C18" s="51">
        <v>43699</v>
      </c>
      <c r="D18" s="41" t="s">
        <v>1439</v>
      </c>
      <c r="E18" s="40">
        <v>43699</v>
      </c>
      <c r="F18" s="211" t="s">
        <v>129</v>
      </c>
      <c r="G18" s="110" t="s">
        <v>416</v>
      </c>
      <c r="H18" s="111" t="s">
        <v>800</v>
      </c>
      <c r="I18" s="67" t="s">
        <v>968</v>
      </c>
      <c r="J18" s="109">
        <v>2</v>
      </c>
      <c r="K18" s="112">
        <v>2600</v>
      </c>
      <c r="L18" s="89">
        <f t="shared" si="0"/>
        <v>3016</v>
      </c>
      <c r="M18" s="91">
        <f t="shared" si="2"/>
        <v>6032</v>
      </c>
    </row>
    <row r="19" spans="1:13" ht="17.25" thickBot="1" x14ac:dyDescent="0.35">
      <c r="M19" s="234">
        <f>SUM(M12:M18)</f>
        <v>166959.63519999999</v>
      </c>
    </row>
    <row r="20" spans="1:13" ht="22.5" customHeight="1" x14ac:dyDescent="0.3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1:13" x14ac:dyDescent="0.3">
      <c r="A21" s="28" t="s">
        <v>67</v>
      </c>
      <c r="B21" s="25"/>
    </row>
    <row r="22" spans="1:13" x14ac:dyDescent="0.3">
      <c r="A22" s="28"/>
      <c r="B22" s="25"/>
    </row>
    <row r="23" spans="1:13" x14ac:dyDescent="0.3">
      <c r="A23" s="28"/>
      <c r="B23" s="25"/>
    </row>
    <row r="24" spans="1:13" x14ac:dyDescent="0.3">
      <c r="A24" s="28"/>
      <c r="B24" s="25"/>
    </row>
    <row r="25" spans="1:13" x14ac:dyDescent="0.3">
      <c r="A25" s="28"/>
      <c r="B25" s="25"/>
    </row>
    <row r="26" spans="1:13" x14ac:dyDescent="0.3">
      <c r="A26" s="28"/>
      <c r="B26" s="25"/>
    </row>
    <row r="28" spans="1:13" x14ac:dyDescent="0.3">
      <c r="A28" s="472" t="s">
        <v>85</v>
      </c>
      <c r="B28" s="472"/>
      <c r="D28" s="472" t="s">
        <v>203</v>
      </c>
      <c r="E28" s="472"/>
      <c r="F28" s="24"/>
      <c r="H28" s="121" t="s">
        <v>283</v>
      </c>
      <c r="J28" s="472" t="s">
        <v>86</v>
      </c>
      <c r="K28" s="472"/>
      <c r="L28" s="472"/>
    </row>
    <row r="29" spans="1:13" x14ac:dyDescent="0.3">
      <c r="A29" s="467" t="s">
        <v>0</v>
      </c>
      <c r="B29" s="467"/>
      <c r="C29" s="49"/>
      <c r="D29" s="467" t="s">
        <v>1</v>
      </c>
      <c r="E29" s="467"/>
      <c r="F29" s="49"/>
      <c r="G29" s="49"/>
      <c r="H29" s="120" t="s">
        <v>2</v>
      </c>
      <c r="I29" s="49"/>
      <c r="J29" s="467" t="s">
        <v>76</v>
      </c>
      <c r="K29" s="467"/>
      <c r="L29" s="467"/>
      <c r="M29" s="49"/>
    </row>
    <row r="31" spans="1:13" s="25" customFormat="1" ht="15" customHeight="1" x14ac:dyDescent="0.25">
      <c r="A31" s="468" t="s">
        <v>25</v>
      </c>
      <c r="B31" s="468"/>
      <c r="C31" s="468"/>
      <c r="D31" s="468"/>
      <c r="E31" s="468"/>
      <c r="F31" s="468"/>
      <c r="G31" s="468"/>
      <c r="H31" s="468"/>
      <c r="I31" s="468"/>
      <c r="J31" s="468"/>
      <c r="K31" s="468"/>
      <c r="L31" s="468"/>
      <c r="M31" s="468"/>
    </row>
  </sheetData>
  <mergeCells count="16">
    <mergeCell ref="A1:M1"/>
    <mergeCell ref="A5:C5"/>
    <mergeCell ref="A7:C8"/>
    <mergeCell ref="G7:H7"/>
    <mergeCell ref="L7:M7"/>
    <mergeCell ref="G8:H8"/>
    <mergeCell ref="A29:B29"/>
    <mergeCell ref="D29:E29"/>
    <mergeCell ref="J29:L29"/>
    <mergeCell ref="A31:M31"/>
    <mergeCell ref="A9:B9"/>
    <mergeCell ref="C9:G9"/>
    <mergeCell ref="I9:M9"/>
    <mergeCell ref="A28:B28"/>
    <mergeCell ref="D28:E28"/>
    <mergeCell ref="J28:L2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fitToHeight="0" orientation="landscape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view="pageBreakPreview" zoomScale="80" zoomScaleNormal="88" zoomScaleSheetLayoutView="80" zoomScalePageLayoutView="70" workbookViewId="0">
      <selection activeCell="C9" sqref="C9:G9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5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243</v>
      </c>
      <c r="D9" s="470"/>
      <c r="E9" s="470"/>
      <c r="F9" s="470"/>
      <c r="G9" s="470"/>
      <c r="H9" s="11" t="s">
        <v>47</v>
      </c>
      <c r="I9" s="471" t="s">
        <v>242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1.25" customHeight="1" x14ac:dyDescent="0.3">
      <c r="A12" s="269">
        <v>6646712</v>
      </c>
      <c r="B12" s="50">
        <v>558</v>
      </c>
      <c r="C12" s="246">
        <v>43510</v>
      </c>
      <c r="D12" s="245" t="s">
        <v>244</v>
      </c>
      <c r="E12" s="261">
        <v>43538</v>
      </c>
      <c r="F12" s="208" t="s">
        <v>90</v>
      </c>
      <c r="G12" s="43" t="s">
        <v>84</v>
      </c>
      <c r="H12" s="63" t="s">
        <v>180</v>
      </c>
      <c r="I12" s="63" t="s">
        <v>123</v>
      </c>
      <c r="J12" s="209">
        <v>4</v>
      </c>
      <c r="K12" s="192">
        <v>3103.44</v>
      </c>
      <c r="L12" s="193">
        <f>K12*1.16</f>
        <v>3599.9903999999997</v>
      </c>
      <c r="M12" s="171">
        <f>J12*L12</f>
        <v>14399.961599999999</v>
      </c>
    </row>
    <row r="13" spans="1:13" ht="41.25" customHeight="1" x14ac:dyDescent="0.3">
      <c r="A13" s="269" t="s">
        <v>605</v>
      </c>
      <c r="B13" s="50">
        <v>1435</v>
      </c>
      <c r="C13" s="246">
        <v>43599</v>
      </c>
      <c r="D13" s="245" t="s">
        <v>606</v>
      </c>
      <c r="E13" s="261">
        <v>43599</v>
      </c>
      <c r="F13" s="208" t="s">
        <v>90</v>
      </c>
      <c r="G13" s="43" t="s">
        <v>84</v>
      </c>
      <c r="H13" s="63" t="s">
        <v>180</v>
      </c>
      <c r="I13" s="63" t="s">
        <v>123</v>
      </c>
      <c r="J13" s="209">
        <v>2</v>
      </c>
      <c r="K13" s="192">
        <v>3103.44</v>
      </c>
      <c r="L13" s="193">
        <v>496.55</v>
      </c>
      <c r="M13" s="171">
        <f>J13*(K13+L13)</f>
        <v>7199.9800000000005</v>
      </c>
    </row>
    <row r="14" spans="1:13" ht="45.75" customHeight="1" thickBot="1" x14ac:dyDescent="0.35">
      <c r="A14" s="293">
        <v>4171302</v>
      </c>
      <c r="B14" s="196">
        <v>552</v>
      </c>
      <c r="C14" s="267">
        <v>43532</v>
      </c>
      <c r="D14" s="268">
        <v>40</v>
      </c>
      <c r="E14" s="267">
        <v>43532</v>
      </c>
      <c r="F14" s="225" t="s">
        <v>92</v>
      </c>
      <c r="G14" s="201" t="s">
        <v>91</v>
      </c>
      <c r="H14" s="226" t="s">
        <v>245</v>
      </c>
      <c r="I14" s="226" t="s">
        <v>123</v>
      </c>
      <c r="J14" s="227">
        <v>4</v>
      </c>
      <c r="K14" s="228">
        <v>3103.4479999999999</v>
      </c>
      <c r="L14" s="229">
        <f>K14*1.16</f>
        <v>3599.9996799999994</v>
      </c>
      <c r="M14" s="190">
        <f>J14*L14</f>
        <v>14399.998719999998</v>
      </c>
    </row>
    <row r="15" spans="1:13" ht="45.75" customHeight="1" thickBot="1" x14ac:dyDescent="0.35">
      <c r="A15" s="39"/>
      <c r="B15" s="50"/>
      <c r="C15" s="51"/>
      <c r="D15" s="41"/>
      <c r="E15" s="40"/>
      <c r="F15" s="208"/>
      <c r="G15" s="43" t="s">
        <v>88</v>
      </c>
      <c r="H15" s="44" t="s">
        <v>99</v>
      </c>
      <c r="I15" s="45"/>
      <c r="J15" s="46"/>
      <c r="K15" s="88"/>
      <c r="L15" s="229"/>
      <c r="M15" s="91">
        <v>19000</v>
      </c>
    </row>
    <row r="16" spans="1:13" ht="45.75" customHeight="1" thickBot="1" x14ac:dyDescent="0.35">
      <c r="A16" s="39"/>
      <c r="B16" s="50"/>
      <c r="C16" s="51"/>
      <c r="D16" s="41"/>
      <c r="E16" s="40"/>
      <c r="F16" s="208"/>
      <c r="G16" s="43" t="s">
        <v>88</v>
      </c>
      <c r="H16" s="44" t="s">
        <v>99</v>
      </c>
      <c r="I16" s="45"/>
      <c r="J16" s="46"/>
      <c r="K16" s="88"/>
      <c r="L16" s="229"/>
      <c r="M16" s="91">
        <v>19000</v>
      </c>
    </row>
    <row r="17" spans="1:13" ht="45.75" customHeight="1" thickBot="1" x14ac:dyDescent="0.35">
      <c r="A17" s="39"/>
      <c r="B17" s="50"/>
      <c r="C17" s="51"/>
      <c r="D17" s="41"/>
      <c r="E17" s="40"/>
      <c r="F17" s="208"/>
      <c r="G17" s="43" t="s">
        <v>1218</v>
      </c>
      <c r="H17" s="63" t="s">
        <v>180</v>
      </c>
      <c r="I17" s="45" t="s">
        <v>255</v>
      </c>
      <c r="J17" s="46">
        <v>141</v>
      </c>
      <c r="K17" s="88">
        <v>138.09604999999999</v>
      </c>
      <c r="L17" s="229">
        <f t="shared" ref="L17" si="0">K17*1.16</f>
        <v>160.19141799999997</v>
      </c>
      <c r="M17" s="91">
        <f>J17*L17</f>
        <v>22586.989937999995</v>
      </c>
    </row>
    <row r="18" spans="1:13" ht="22.5" customHeight="1" thickBot="1" x14ac:dyDescent="0.35">
      <c r="M18" s="169">
        <f>SUM(M12:M17)</f>
        <v>96586.930257999993</v>
      </c>
    </row>
    <row r="19" spans="1:13" x14ac:dyDescent="0.3">
      <c r="A19" s="28" t="s">
        <v>67</v>
      </c>
      <c r="B19" s="25"/>
    </row>
    <row r="20" spans="1:13" x14ac:dyDescent="0.3">
      <c r="A20" s="28"/>
      <c r="B20" s="25"/>
    </row>
    <row r="21" spans="1:13" x14ac:dyDescent="0.3">
      <c r="A21" s="28"/>
      <c r="B21" s="25"/>
    </row>
    <row r="22" spans="1:13" x14ac:dyDescent="0.3">
      <c r="A22" s="28"/>
      <c r="B22" s="25"/>
    </row>
    <row r="23" spans="1:13" x14ac:dyDescent="0.3">
      <c r="A23" s="28"/>
      <c r="B23" s="25"/>
    </row>
    <row r="25" spans="1:13" x14ac:dyDescent="0.3">
      <c r="A25" s="472" t="s">
        <v>85</v>
      </c>
      <c r="B25" s="472"/>
      <c r="D25" s="472" t="s">
        <v>203</v>
      </c>
      <c r="E25" s="472"/>
      <c r="F25" s="24"/>
      <c r="H25" s="121" t="s">
        <v>282</v>
      </c>
      <c r="J25" s="472" t="s">
        <v>86</v>
      </c>
      <c r="K25" s="472"/>
      <c r="L25" s="472"/>
    </row>
    <row r="26" spans="1:13" x14ac:dyDescent="0.3">
      <c r="A26" s="467" t="s">
        <v>0</v>
      </c>
      <c r="B26" s="467"/>
      <c r="C26" s="49"/>
      <c r="D26" s="467" t="s">
        <v>1</v>
      </c>
      <c r="E26" s="467"/>
      <c r="F26" s="49"/>
      <c r="G26" s="49"/>
      <c r="H26" s="120" t="s">
        <v>2</v>
      </c>
      <c r="I26" s="49"/>
      <c r="J26" s="467" t="s">
        <v>76</v>
      </c>
      <c r="K26" s="467"/>
      <c r="L26" s="467"/>
      <c r="M26" s="49"/>
    </row>
    <row r="28" spans="1:13" s="25" customFormat="1" ht="15" customHeight="1" x14ac:dyDescent="0.25">
      <c r="A28" s="468" t="s">
        <v>25</v>
      </c>
      <c r="B28" s="468"/>
      <c r="C28" s="468"/>
      <c r="D28" s="468"/>
      <c r="E28" s="468"/>
      <c r="F28" s="468"/>
      <c r="G28" s="468"/>
      <c r="H28" s="468"/>
      <c r="I28" s="468"/>
      <c r="J28" s="468"/>
      <c r="K28" s="468"/>
      <c r="L28" s="468"/>
      <c r="M28" s="468"/>
    </row>
  </sheetData>
  <mergeCells count="16">
    <mergeCell ref="A1:M1"/>
    <mergeCell ref="A5:C5"/>
    <mergeCell ref="A7:C8"/>
    <mergeCell ref="G7:H7"/>
    <mergeCell ref="L7:M7"/>
    <mergeCell ref="G8:H8"/>
    <mergeCell ref="A26:B26"/>
    <mergeCell ref="D26:E26"/>
    <mergeCell ref="J26:L26"/>
    <mergeCell ref="A28:M28"/>
    <mergeCell ref="A9:B9"/>
    <mergeCell ref="C9:G9"/>
    <mergeCell ref="I9:M9"/>
    <mergeCell ref="A25:B25"/>
    <mergeCell ref="D25:E25"/>
    <mergeCell ref="J25:L25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1" orientation="landscape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362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5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377</v>
      </c>
      <c r="D9" s="470"/>
      <c r="E9" s="470"/>
      <c r="F9" s="470"/>
      <c r="G9" s="470"/>
      <c r="H9" s="11" t="s">
        <v>47</v>
      </c>
      <c r="I9" s="471" t="s">
        <v>378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3.5" customHeight="1" x14ac:dyDescent="0.3">
      <c r="A12" s="39" t="s">
        <v>379</v>
      </c>
      <c r="B12" s="50">
        <v>438</v>
      </c>
      <c r="C12" s="51">
        <v>43518</v>
      </c>
      <c r="D12" s="41"/>
      <c r="E12" s="40"/>
      <c r="F12" s="208" t="s">
        <v>89</v>
      </c>
      <c r="G12" s="43" t="s">
        <v>88</v>
      </c>
      <c r="H12" s="44" t="s">
        <v>99</v>
      </c>
      <c r="I12" s="45"/>
      <c r="J12" s="46"/>
      <c r="K12" s="88"/>
      <c r="L12" s="89"/>
      <c r="M12" s="91">
        <v>16500</v>
      </c>
    </row>
    <row r="13" spans="1:13" ht="41.25" customHeight="1" x14ac:dyDescent="0.3">
      <c r="A13" s="39" t="s">
        <v>380</v>
      </c>
      <c r="B13" s="50">
        <v>440</v>
      </c>
      <c r="C13" s="51">
        <v>43518</v>
      </c>
      <c r="D13" s="41"/>
      <c r="E13" s="40"/>
      <c r="F13" s="208" t="s">
        <v>89</v>
      </c>
      <c r="G13" s="43" t="s">
        <v>88</v>
      </c>
      <c r="H13" s="44" t="s">
        <v>99</v>
      </c>
      <c r="I13" s="45"/>
      <c r="J13" s="46"/>
      <c r="K13" s="88"/>
      <c r="L13" s="89"/>
      <c r="M13" s="91">
        <v>16500</v>
      </c>
    </row>
    <row r="14" spans="1:13" ht="41.25" customHeight="1" x14ac:dyDescent="0.3">
      <c r="A14" s="39" t="s">
        <v>381</v>
      </c>
      <c r="B14" s="50">
        <v>573</v>
      </c>
      <c r="C14" s="51">
        <v>43525</v>
      </c>
      <c r="D14" s="41"/>
      <c r="E14" s="40"/>
      <c r="F14" s="208" t="s">
        <v>89</v>
      </c>
      <c r="G14" s="43" t="s">
        <v>88</v>
      </c>
      <c r="H14" s="44" t="s">
        <v>99</v>
      </c>
      <c r="I14" s="45"/>
      <c r="J14" s="46"/>
      <c r="K14" s="88"/>
      <c r="L14" s="89"/>
      <c r="M14" s="91">
        <v>16000</v>
      </c>
    </row>
    <row r="15" spans="1:13" ht="41.25" customHeight="1" x14ac:dyDescent="0.3">
      <c r="A15" s="39" t="s">
        <v>382</v>
      </c>
      <c r="B15" s="50">
        <v>579</v>
      </c>
      <c r="C15" s="51">
        <v>43532</v>
      </c>
      <c r="D15" s="41"/>
      <c r="E15" s="40"/>
      <c r="F15" s="208" t="s">
        <v>89</v>
      </c>
      <c r="G15" s="43" t="s">
        <v>88</v>
      </c>
      <c r="H15" s="44" t="s">
        <v>99</v>
      </c>
      <c r="I15" s="45"/>
      <c r="J15" s="46"/>
      <c r="K15" s="88"/>
      <c r="L15" s="89"/>
      <c r="M15" s="91">
        <v>15960</v>
      </c>
    </row>
    <row r="16" spans="1:13" ht="41.25" customHeight="1" x14ac:dyDescent="0.3">
      <c r="A16" s="220" t="s">
        <v>383</v>
      </c>
      <c r="B16" s="67">
        <v>586</v>
      </c>
      <c r="C16" s="51">
        <v>43540</v>
      </c>
      <c r="D16" s="41"/>
      <c r="E16" s="40"/>
      <c r="F16" s="208" t="s">
        <v>89</v>
      </c>
      <c r="G16" s="43" t="s">
        <v>88</v>
      </c>
      <c r="H16" s="44" t="s">
        <v>99</v>
      </c>
      <c r="I16" s="67"/>
      <c r="J16" s="109"/>
      <c r="K16" s="88"/>
      <c r="L16" s="89"/>
      <c r="M16" s="91">
        <v>4950</v>
      </c>
    </row>
    <row r="17" spans="1:13" ht="41.25" customHeight="1" x14ac:dyDescent="0.3">
      <c r="A17" s="220" t="s">
        <v>384</v>
      </c>
      <c r="B17" s="67">
        <v>594</v>
      </c>
      <c r="C17" s="51">
        <v>43540</v>
      </c>
      <c r="D17" s="41" t="s">
        <v>385</v>
      </c>
      <c r="E17" s="51">
        <v>43539</v>
      </c>
      <c r="F17" s="211" t="s">
        <v>96</v>
      </c>
      <c r="G17" s="110" t="s">
        <v>95</v>
      </c>
      <c r="H17" s="111" t="s">
        <v>386</v>
      </c>
      <c r="I17" s="67" t="s">
        <v>352</v>
      </c>
      <c r="J17" s="109">
        <v>6</v>
      </c>
      <c r="K17" s="88">
        <v>31.03</v>
      </c>
      <c r="L17" s="89">
        <f>J17*(K17*0.16)</f>
        <v>29.788800000000002</v>
      </c>
      <c r="M17" s="91">
        <f>(J17*K17)+L17-11.17</f>
        <v>204.79880000000003</v>
      </c>
    </row>
    <row r="18" spans="1:13" ht="41.25" customHeight="1" x14ac:dyDescent="0.3">
      <c r="A18" s="220" t="s">
        <v>384</v>
      </c>
      <c r="B18" s="67">
        <v>594</v>
      </c>
      <c r="C18" s="51">
        <v>43540</v>
      </c>
      <c r="D18" s="41" t="s">
        <v>385</v>
      </c>
      <c r="E18" s="51">
        <v>43539</v>
      </c>
      <c r="F18" s="211" t="s">
        <v>96</v>
      </c>
      <c r="G18" s="110" t="s">
        <v>95</v>
      </c>
      <c r="H18" s="111" t="s">
        <v>387</v>
      </c>
      <c r="I18" s="67" t="s">
        <v>352</v>
      </c>
      <c r="J18" s="109">
        <v>2</v>
      </c>
      <c r="K18" s="88">
        <v>71.983999999999995</v>
      </c>
      <c r="L18" s="89">
        <f t="shared" ref="L18:L35" si="0">J18*(K18*0.16)</f>
        <v>23.034879999999998</v>
      </c>
      <c r="M18" s="91">
        <f t="shared" ref="M18:M35" si="1">(J18*K18)+L18</f>
        <v>167.00287999999998</v>
      </c>
    </row>
    <row r="19" spans="1:13" ht="41.25" customHeight="1" x14ac:dyDescent="0.3">
      <c r="A19" s="220" t="s">
        <v>384</v>
      </c>
      <c r="B19" s="67">
        <v>594</v>
      </c>
      <c r="C19" s="51">
        <v>43540</v>
      </c>
      <c r="D19" s="41" t="s">
        <v>385</v>
      </c>
      <c r="E19" s="51">
        <v>43539</v>
      </c>
      <c r="F19" s="211" t="s">
        <v>96</v>
      </c>
      <c r="G19" s="110" t="s">
        <v>95</v>
      </c>
      <c r="H19" s="111" t="s">
        <v>388</v>
      </c>
      <c r="I19" s="67" t="s">
        <v>352</v>
      </c>
      <c r="J19" s="109">
        <v>1</v>
      </c>
      <c r="K19" s="88">
        <v>50.86</v>
      </c>
      <c r="L19" s="89">
        <f t="shared" si="0"/>
        <v>8.1376000000000008</v>
      </c>
      <c r="M19" s="91">
        <f t="shared" si="1"/>
        <v>58.997599999999998</v>
      </c>
    </row>
    <row r="20" spans="1:13" ht="41.25" customHeight="1" x14ac:dyDescent="0.3">
      <c r="A20" s="220" t="s">
        <v>384</v>
      </c>
      <c r="B20" s="67">
        <v>594</v>
      </c>
      <c r="C20" s="51">
        <v>43540</v>
      </c>
      <c r="D20" s="41" t="s">
        <v>385</v>
      </c>
      <c r="E20" s="51">
        <v>43539</v>
      </c>
      <c r="F20" s="211" t="s">
        <v>96</v>
      </c>
      <c r="G20" s="110" t="s">
        <v>95</v>
      </c>
      <c r="H20" s="111" t="s">
        <v>389</v>
      </c>
      <c r="I20" s="67" t="s">
        <v>352</v>
      </c>
      <c r="J20" s="109">
        <v>2</v>
      </c>
      <c r="K20" s="88">
        <v>17.673999999999999</v>
      </c>
      <c r="L20" s="89">
        <f t="shared" si="0"/>
        <v>5.6556800000000003</v>
      </c>
      <c r="M20" s="91">
        <f t="shared" si="1"/>
        <v>41.003680000000003</v>
      </c>
    </row>
    <row r="21" spans="1:13" ht="41.25" customHeight="1" x14ac:dyDescent="0.3">
      <c r="A21" s="220" t="s">
        <v>384</v>
      </c>
      <c r="B21" s="67">
        <v>594</v>
      </c>
      <c r="C21" s="51">
        <v>43540</v>
      </c>
      <c r="D21" s="41" t="s">
        <v>385</v>
      </c>
      <c r="E21" s="51">
        <v>43539</v>
      </c>
      <c r="F21" s="211" t="s">
        <v>96</v>
      </c>
      <c r="G21" s="110" t="s">
        <v>95</v>
      </c>
      <c r="H21" s="111" t="s">
        <v>390</v>
      </c>
      <c r="I21" s="67" t="s">
        <v>273</v>
      </c>
      <c r="J21" s="109">
        <v>8</v>
      </c>
      <c r="K21" s="88">
        <v>30.55</v>
      </c>
      <c r="L21" s="89">
        <v>38.6</v>
      </c>
      <c r="M21" s="91">
        <f t="shared" si="1"/>
        <v>283</v>
      </c>
    </row>
    <row r="22" spans="1:13" ht="41.25" customHeight="1" x14ac:dyDescent="0.3">
      <c r="A22" s="220" t="s">
        <v>384</v>
      </c>
      <c r="B22" s="67">
        <v>594</v>
      </c>
      <c r="C22" s="51">
        <v>43540</v>
      </c>
      <c r="D22" s="41" t="s">
        <v>385</v>
      </c>
      <c r="E22" s="51">
        <v>43539</v>
      </c>
      <c r="F22" s="211" t="s">
        <v>96</v>
      </c>
      <c r="G22" s="110" t="s">
        <v>95</v>
      </c>
      <c r="H22" s="111" t="s">
        <v>391</v>
      </c>
      <c r="I22" s="67" t="s">
        <v>273</v>
      </c>
      <c r="J22" s="109">
        <v>1</v>
      </c>
      <c r="K22" s="88">
        <v>1767.24</v>
      </c>
      <c r="L22" s="89">
        <f t="shared" si="0"/>
        <v>282.75839999999999</v>
      </c>
      <c r="M22" s="91">
        <f t="shared" si="1"/>
        <v>2049.9983999999999</v>
      </c>
    </row>
    <row r="23" spans="1:13" ht="41.25" customHeight="1" x14ac:dyDescent="0.3">
      <c r="A23" s="220" t="s">
        <v>384</v>
      </c>
      <c r="B23" s="67">
        <v>594</v>
      </c>
      <c r="C23" s="51">
        <v>43540</v>
      </c>
      <c r="D23" s="41" t="s">
        <v>385</v>
      </c>
      <c r="E23" s="51">
        <v>43539</v>
      </c>
      <c r="F23" s="211" t="s">
        <v>96</v>
      </c>
      <c r="G23" s="110" t="s">
        <v>95</v>
      </c>
      <c r="H23" s="111" t="s">
        <v>392</v>
      </c>
      <c r="I23" s="67" t="s">
        <v>273</v>
      </c>
      <c r="J23" s="109">
        <v>1</v>
      </c>
      <c r="K23" s="88">
        <v>1246.55</v>
      </c>
      <c r="L23" s="89">
        <f t="shared" si="0"/>
        <v>199.44800000000001</v>
      </c>
      <c r="M23" s="91">
        <f t="shared" si="1"/>
        <v>1445.998</v>
      </c>
    </row>
    <row r="24" spans="1:13" ht="41.25" customHeight="1" x14ac:dyDescent="0.3">
      <c r="A24" s="220" t="s">
        <v>384</v>
      </c>
      <c r="B24" s="67">
        <v>594</v>
      </c>
      <c r="C24" s="51">
        <v>43540</v>
      </c>
      <c r="D24" s="41" t="s">
        <v>385</v>
      </c>
      <c r="E24" s="51">
        <v>43539</v>
      </c>
      <c r="F24" s="211" t="s">
        <v>96</v>
      </c>
      <c r="G24" s="110" t="s">
        <v>95</v>
      </c>
      <c r="H24" s="111" t="s">
        <v>393</v>
      </c>
      <c r="I24" s="67" t="s">
        <v>273</v>
      </c>
      <c r="J24" s="109">
        <v>8</v>
      </c>
      <c r="K24" s="112">
        <v>900.86400000000003</v>
      </c>
      <c r="L24" s="89">
        <f t="shared" si="0"/>
        <v>1153.10592</v>
      </c>
      <c r="M24" s="91">
        <f t="shared" si="1"/>
        <v>8360.0179200000002</v>
      </c>
    </row>
    <row r="25" spans="1:13" ht="41.25" customHeight="1" x14ac:dyDescent="0.3">
      <c r="A25" s="220" t="s">
        <v>384</v>
      </c>
      <c r="B25" s="67">
        <v>594</v>
      </c>
      <c r="C25" s="51">
        <v>43540</v>
      </c>
      <c r="D25" s="41" t="s">
        <v>385</v>
      </c>
      <c r="E25" s="51">
        <v>43539</v>
      </c>
      <c r="F25" s="211" t="s">
        <v>96</v>
      </c>
      <c r="G25" s="110" t="s">
        <v>95</v>
      </c>
      <c r="H25" s="111" t="s">
        <v>393</v>
      </c>
      <c r="I25" s="67" t="s">
        <v>273</v>
      </c>
      <c r="J25" s="109">
        <v>10</v>
      </c>
      <c r="K25" s="112">
        <v>900.86</v>
      </c>
      <c r="L25" s="89">
        <f t="shared" si="0"/>
        <v>1441.376</v>
      </c>
      <c r="M25" s="91">
        <f t="shared" si="1"/>
        <v>10449.976000000001</v>
      </c>
    </row>
    <row r="26" spans="1:13" ht="41.25" customHeight="1" x14ac:dyDescent="0.3">
      <c r="A26" s="220" t="s">
        <v>384</v>
      </c>
      <c r="B26" s="67">
        <v>594</v>
      </c>
      <c r="C26" s="51">
        <v>43540</v>
      </c>
      <c r="D26" s="41" t="s">
        <v>385</v>
      </c>
      <c r="E26" s="51">
        <v>43539</v>
      </c>
      <c r="F26" s="211" t="s">
        <v>96</v>
      </c>
      <c r="G26" s="110" t="s">
        <v>95</v>
      </c>
      <c r="H26" s="111" t="s">
        <v>394</v>
      </c>
      <c r="I26" s="67" t="s">
        <v>273</v>
      </c>
      <c r="J26" s="109">
        <v>1</v>
      </c>
      <c r="K26" s="112">
        <v>1246.55</v>
      </c>
      <c r="L26" s="89">
        <f t="shared" si="0"/>
        <v>199.44800000000001</v>
      </c>
      <c r="M26" s="91">
        <f t="shared" si="1"/>
        <v>1445.998</v>
      </c>
    </row>
    <row r="27" spans="1:13" ht="41.25" customHeight="1" x14ac:dyDescent="0.3">
      <c r="A27" s="220" t="s">
        <v>384</v>
      </c>
      <c r="B27" s="67">
        <v>594</v>
      </c>
      <c r="C27" s="51">
        <v>43540</v>
      </c>
      <c r="D27" s="41" t="s">
        <v>385</v>
      </c>
      <c r="E27" s="51">
        <v>43539</v>
      </c>
      <c r="F27" s="211" t="s">
        <v>96</v>
      </c>
      <c r="G27" s="110" t="s">
        <v>95</v>
      </c>
      <c r="H27" s="111" t="s">
        <v>394</v>
      </c>
      <c r="I27" s="67" t="s">
        <v>273</v>
      </c>
      <c r="J27" s="109">
        <v>1</v>
      </c>
      <c r="K27" s="112">
        <v>1246.55</v>
      </c>
      <c r="L27" s="89">
        <f t="shared" si="0"/>
        <v>199.44800000000001</v>
      </c>
      <c r="M27" s="91">
        <f t="shared" si="1"/>
        <v>1445.998</v>
      </c>
    </row>
    <row r="28" spans="1:13" ht="41.25" customHeight="1" x14ac:dyDescent="0.3">
      <c r="A28" s="220" t="s">
        <v>384</v>
      </c>
      <c r="B28" s="67">
        <v>594</v>
      </c>
      <c r="C28" s="51">
        <v>43540</v>
      </c>
      <c r="D28" s="41" t="s">
        <v>385</v>
      </c>
      <c r="E28" s="51">
        <v>43539</v>
      </c>
      <c r="F28" s="211" t="s">
        <v>96</v>
      </c>
      <c r="G28" s="110" t="s">
        <v>95</v>
      </c>
      <c r="H28" s="111" t="s">
        <v>395</v>
      </c>
      <c r="I28" s="67" t="s">
        <v>273</v>
      </c>
      <c r="J28" s="109">
        <v>1</v>
      </c>
      <c r="K28" s="112">
        <v>1767.24</v>
      </c>
      <c r="L28" s="89">
        <f t="shared" si="0"/>
        <v>282.75839999999999</v>
      </c>
      <c r="M28" s="91">
        <f t="shared" si="1"/>
        <v>2049.9983999999999</v>
      </c>
    </row>
    <row r="29" spans="1:13" ht="41.25" customHeight="1" x14ac:dyDescent="0.3">
      <c r="A29" s="220" t="s">
        <v>384</v>
      </c>
      <c r="B29" s="67">
        <v>594</v>
      </c>
      <c r="C29" s="51">
        <v>43540</v>
      </c>
      <c r="D29" s="41" t="s">
        <v>385</v>
      </c>
      <c r="E29" s="51">
        <v>43539</v>
      </c>
      <c r="F29" s="211" t="s">
        <v>96</v>
      </c>
      <c r="G29" s="110" t="s">
        <v>95</v>
      </c>
      <c r="H29" s="111" t="s">
        <v>395</v>
      </c>
      <c r="I29" s="67" t="s">
        <v>273</v>
      </c>
      <c r="J29" s="109">
        <v>1</v>
      </c>
      <c r="K29" s="112">
        <v>1767.24</v>
      </c>
      <c r="L29" s="89">
        <f t="shared" si="0"/>
        <v>282.75839999999999</v>
      </c>
      <c r="M29" s="91">
        <f t="shared" si="1"/>
        <v>2049.9983999999999</v>
      </c>
    </row>
    <row r="30" spans="1:13" ht="41.25" customHeight="1" x14ac:dyDescent="0.3">
      <c r="A30" s="220" t="s">
        <v>384</v>
      </c>
      <c r="B30" s="67">
        <v>594</v>
      </c>
      <c r="C30" s="51">
        <v>43540</v>
      </c>
      <c r="D30" s="41" t="s">
        <v>385</v>
      </c>
      <c r="E30" s="51">
        <v>43539</v>
      </c>
      <c r="F30" s="211" t="s">
        <v>96</v>
      </c>
      <c r="G30" s="110" t="s">
        <v>95</v>
      </c>
      <c r="H30" s="111" t="s">
        <v>392</v>
      </c>
      <c r="I30" s="67" t="s">
        <v>273</v>
      </c>
      <c r="J30" s="109">
        <v>1</v>
      </c>
      <c r="K30" s="112">
        <v>1246.55</v>
      </c>
      <c r="L30" s="89">
        <v>198.45</v>
      </c>
      <c r="M30" s="91">
        <f t="shared" si="1"/>
        <v>1445</v>
      </c>
    </row>
    <row r="31" spans="1:13" ht="41.25" customHeight="1" x14ac:dyDescent="0.3">
      <c r="A31" s="220" t="s">
        <v>384</v>
      </c>
      <c r="B31" s="67">
        <v>594</v>
      </c>
      <c r="C31" s="51">
        <v>43540</v>
      </c>
      <c r="D31" s="41" t="s">
        <v>385</v>
      </c>
      <c r="E31" s="51">
        <v>43539</v>
      </c>
      <c r="F31" s="211" t="s">
        <v>96</v>
      </c>
      <c r="G31" s="110" t="s">
        <v>95</v>
      </c>
      <c r="H31" s="111" t="s">
        <v>396</v>
      </c>
      <c r="I31" s="67" t="s">
        <v>352</v>
      </c>
      <c r="J31" s="109">
        <v>1</v>
      </c>
      <c r="K31" s="112">
        <v>50.86</v>
      </c>
      <c r="L31" s="89">
        <f t="shared" si="0"/>
        <v>8.1376000000000008</v>
      </c>
      <c r="M31" s="91">
        <f t="shared" si="1"/>
        <v>58.997599999999998</v>
      </c>
    </row>
    <row r="32" spans="1:13" ht="41.25" customHeight="1" x14ac:dyDescent="0.3">
      <c r="A32" s="220" t="s">
        <v>384</v>
      </c>
      <c r="B32" s="67">
        <v>594</v>
      </c>
      <c r="C32" s="51">
        <v>43540</v>
      </c>
      <c r="D32" s="41" t="s">
        <v>385</v>
      </c>
      <c r="E32" s="51">
        <v>43539</v>
      </c>
      <c r="F32" s="211" t="s">
        <v>96</v>
      </c>
      <c r="G32" s="110" t="s">
        <v>95</v>
      </c>
      <c r="H32" s="111" t="s">
        <v>397</v>
      </c>
      <c r="I32" s="67" t="s">
        <v>273</v>
      </c>
      <c r="J32" s="109">
        <v>1</v>
      </c>
      <c r="K32" s="112">
        <v>1246.55</v>
      </c>
      <c r="L32" s="89">
        <f t="shared" si="0"/>
        <v>199.44800000000001</v>
      </c>
      <c r="M32" s="91">
        <f>(J32*K32)+L32</f>
        <v>1445.998</v>
      </c>
    </row>
    <row r="33" spans="1:13" ht="41.25" customHeight="1" x14ac:dyDescent="0.3">
      <c r="A33" s="220" t="s">
        <v>384</v>
      </c>
      <c r="B33" s="67">
        <v>594</v>
      </c>
      <c r="C33" s="51">
        <v>43540</v>
      </c>
      <c r="D33" s="41" t="s">
        <v>385</v>
      </c>
      <c r="E33" s="51">
        <v>43539</v>
      </c>
      <c r="F33" s="211" t="s">
        <v>96</v>
      </c>
      <c r="G33" s="110" t="s">
        <v>95</v>
      </c>
      <c r="H33" s="111" t="s">
        <v>395</v>
      </c>
      <c r="I33" s="67" t="s">
        <v>273</v>
      </c>
      <c r="J33" s="109">
        <v>2</v>
      </c>
      <c r="K33" s="112">
        <v>1767.24</v>
      </c>
      <c r="L33" s="89">
        <f t="shared" si="0"/>
        <v>565.51679999999999</v>
      </c>
      <c r="M33" s="91">
        <f t="shared" si="1"/>
        <v>4099.9967999999999</v>
      </c>
    </row>
    <row r="34" spans="1:13" ht="41.25" customHeight="1" x14ac:dyDescent="0.3">
      <c r="A34" s="220" t="s">
        <v>384</v>
      </c>
      <c r="B34" s="67">
        <v>594</v>
      </c>
      <c r="C34" s="51">
        <v>43540</v>
      </c>
      <c r="D34" s="41" t="s">
        <v>385</v>
      </c>
      <c r="E34" s="51">
        <v>43539</v>
      </c>
      <c r="F34" s="211" t="s">
        <v>96</v>
      </c>
      <c r="G34" s="110" t="s">
        <v>95</v>
      </c>
      <c r="H34" s="111" t="s">
        <v>395</v>
      </c>
      <c r="I34" s="67" t="s">
        <v>273</v>
      </c>
      <c r="J34" s="109">
        <v>1</v>
      </c>
      <c r="K34" s="112">
        <v>1767.24</v>
      </c>
      <c r="L34" s="89">
        <f t="shared" si="0"/>
        <v>282.75839999999999</v>
      </c>
      <c r="M34" s="91">
        <f t="shared" si="1"/>
        <v>2049.9983999999999</v>
      </c>
    </row>
    <row r="35" spans="1:13" ht="41.25" customHeight="1" x14ac:dyDescent="0.3">
      <c r="A35" s="220" t="s">
        <v>384</v>
      </c>
      <c r="B35" s="67">
        <v>594</v>
      </c>
      <c r="C35" s="51">
        <v>43540</v>
      </c>
      <c r="D35" s="41" t="s">
        <v>385</v>
      </c>
      <c r="E35" s="51">
        <v>43539</v>
      </c>
      <c r="F35" s="211" t="s">
        <v>96</v>
      </c>
      <c r="G35" s="110" t="s">
        <v>95</v>
      </c>
      <c r="H35" s="111" t="s">
        <v>398</v>
      </c>
      <c r="I35" s="67" t="s">
        <v>273</v>
      </c>
      <c r="J35" s="109">
        <v>1</v>
      </c>
      <c r="K35" s="112">
        <v>596.54999999999995</v>
      </c>
      <c r="L35" s="89">
        <f t="shared" si="0"/>
        <v>95.447999999999993</v>
      </c>
      <c r="M35" s="91">
        <f t="shared" si="1"/>
        <v>691.99799999999993</v>
      </c>
    </row>
    <row r="36" spans="1:13" ht="41.25" customHeight="1" x14ac:dyDescent="0.3">
      <c r="A36" s="220" t="s">
        <v>399</v>
      </c>
      <c r="B36" s="67">
        <v>458</v>
      </c>
      <c r="C36" s="51">
        <v>43522</v>
      </c>
      <c r="D36" s="41" t="s">
        <v>400</v>
      </c>
      <c r="E36" s="51">
        <v>43517</v>
      </c>
      <c r="F36" s="211" t="s">
        <v>98</v>
      </c>
      <c r="G36" s="110" t="s">
        <v>97</v>
      </c>
      <c r="H36" s="111" t="s">
        <v>401</v>
      </c>
      <c r="I36" s="67" t="s">
        <v>402</v>
      </c>
      <c r="J36" s="109">
        <v>1</v>
      </c>
      <c r="K36" s="112">
        <v>28500</v>
      </c>
      <c r="L36" s="89">
        <f>K36*1.16</f>
        <v>33060</v>
      </c>
      <c r="M36" s="91">
        <f>J36*L36</f>
        <v>33060</v>
      </c>
    </row>
    <row r="37" spans="1:13" ht="41.25" customHeight="1" x14ac:dyDescent="0.3">
      <c r="A37" s="220" t="s">
        <v>403</v>
      </c>
      <c r="B37" s="67">
        <v>546</v>
      </c>
      <c r="C37" s="51">
        <v>43529</v>
      </c>
      <c r="D37" s="41" t="s">
        <v>404</v>
      </c>
      <c r="E37" s="51">
        <v>43517</v>
      </c>
      <c r="F37" s="211" t="s">
        <v>98</v>
      </c>
      <c r="G37" s="110" t="s">
        <v>97</v>
      </c>
      <c r="H37" s="111" t="s">
        <v>405</v>
      </c>
      <c r="I37" s="67" t="s">
        <v>273</v>
      </c>
      <c r="J37" s="109">
        <v>10</v>
      </c>
      <c r="K37" s="112">
        <v>2800</v>
      </c>
      <c r="L37" s="89">
        <f>K37*1.16</f>
        <v>3248</v>
      </c>
      <c r="M37" s="91">
        <f>J37*L37</f>
        <v>32480</v>
      </c>
    </row>
    <row r="38" spans="1:13" ht="41.25" customHeight="1" thickBot="1" x14ac:dyDescent="0.35">
      <c r="A38" s="221" t="s">
        <v>406</v>
      </c>
      <c r="B38" s="214">
        <v>547</v>
      </c>
      <c r="C38" s="197">
        <v>43530</v>
      </c>
      <c r="D38" s="198" t="s">
        <v>407</v>
      </c>
      <c r="E38" s="197">
        <v>43517</v>
      </c>
      <c r="F38" s="215" t="s">
        <v>98</v>
      </c>
      <c r="G38" s="216" t="s">
        <v>97</v>
      </c>
      <c r="H38" s="222" t="s">
        <v>408</v>
      </c>
      <c r="I38" s="214" t="s">
        <v>116</v>
      </c>
      <c r="J38" s="223">
        <v>1</v>
      </c>
      <c r="K38" s="224">
        <v>7500</v>
      </c>
      <c r="L38" s="206">
        <f>K38*1.16</f>
        <v>8700</v>
      </c>
      <c r="M38" s="175">
        <f>J38*L38</f>
        <v>8700</v>
      </c>
    </row>
    <row r="39" spans="1:13" ht="22.5" customHeight="1" thickBot="1" x14ac:dyDescent="0.3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169">
        <f>SUM(M12:M38)</f>
        <v>183994.77488000001</v>
      </c>
    </row>
    <row r="40" spans="1:13" x14ac:dyDescent="0.3">
      <c r="A40" s="28" t="s">
        <v>67</v>
      </c>
      <c r="B40" s="25"/>
    </row>
    <row r="42" spans="1:13" x14ac:dyDescent="0.3">
      <c r="A42" s="472" t="s">
        <v>85</v>
      </c>
      <c r="B42" s="472"/>
      <c r="D42" s="472" t="s">
        <v>203</v>
      </c>
      <c r="E42" s="472"/>
      <c r="F42" s="24"/>
      <c r="H42" s="121" t="s">
        <v>283</v>
      </c>
      <c r="J42" s="472" t="s">
        <v>86</v>
      </c>
      <c r="K42" s="472"/>
      <c r="L42" s="472"/>
    </row>
    <row r="43" spans="1:13" x14ac:dyDescent="0.3">
      <c r="A43" s="467" t="s">
        <v>0</v>
      </c>
      <c r="B43" s="467"/>
      <c r="C43" s="49"/>
      <c r="D43" s="467" t="s">
        <v>1</v>
      </c>
      <c r="E43" s="467"/>
      <c r="F43" s="49"/>
      <c r="G43" s="49"/>
      <c r="H43" s="120" t="s">
        <v>2</v>
      </c>
      <c r="I43" s="49"/>
      <c r="J43" s="467" t="s">
        <v>76</v>
      </c>
      <c r="K43" s="467"/>
      <c r="L43" s="467"/>
      <c r="M43" s="49"/>
    </row>
    <row r="45" spans="1:13" s="25" customFormat="1" ht="15" customHeight="1" x14ac:dyDescent="0.25">
      <c r="A45" s="468" t="s">
        <v>25</v>
      </c>
      <c r="B45" s="468"/>
      <c r="C45" s="468"/>
      <c r="D45" s="468"/>
      <c r="E45" s="468"/>
      <c r="F45" s="468"/>
      <c r="G45" s="468"/>
      <c r="H45" s="468"/>
      <c r="I45" s="468"/>
      <c r="J45" s="468"/>
      <c r="K45" s="468"/>
      <c r="L45" s="468"/>
      <c r="M45" s="468"/>
    </row>
  </sheetData>
  <mergeCells count="16">
    <mergeCell ref="A1:M1"/>
    <mergeCell ref="A5:C5"/>
    <mergeCell ref="A7:C8"/>
    <mergeCell ref="G7:H7"/>
    <mergeCell ref="L7:M7"/>
    <mergeCell ref="G8:H8"/>
    <mergeCell ref="A43:B43"/>
    <mergeCell ref="D43:E43"/>
    <mergeCell ref="J43:L43"/>
    <mergeCell ref="A45:M45"/>
    <mergeCell ref="A9:B9"/>
    <mergeCell ref="C9:G9"/>
    <mergeCell ref="I9:M9"/>
    <mergeCell ref="A42:B42"/>
    <mergeCell ref="D42:E42"/>
    <mergeCell ref="J42:L42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fitToHeight="0" orientation="landscape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view="pageBreakPreview" zoomScale="80" zoomScaleNormal="88" zoomScaleSheetLayoutView="80" zoomScalePageLayoutView="70" workbookViewId="0">
      <selection activeCell="F7" sqref="F7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70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363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247</v>
      </c>
      <c r="D9" s="470"/>
      <c r="E9" s="470"/>
      <c r="F9" s="470"/>
      <c r="G9" s="470"/>
      <c r="H9" s="11" t="s">
        <v>47</v>
      </c>
      <c r="I9" s="471" t="s">
        <v>246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1.25" customHeight="1" x14ac:dyDescent="0.3">
      <c r="A12" s="191" t="s">
        <v>248</v>
      </c>
      <c r="B12" s="73">
        <v>221</v>
      </c>
      <c r="C12" s="75">
        <v>43511</v>
      </c>
      <c r="D12" s="74"/>
      <c r="E12" s="259"/>
      <c r="F12" s="70" t="s">
        <v>89</v>
      </c>
      <c r="G12" s="71" t="s">
        <v>88</v>
      </c>
      <c r="H12" s="72" t="s">
        <v>99</v>
      </c>
      <c r="I12" s="69"/>
      <c r="J12" s="69"/>
      <c r="K12" s="65"/>
      <c r="L12" s="62"/>
      <c r="M12" s="171">
        <v>7200</v>
      </c>
    </row>
    <row r="13" spans="1:13" ht="41.25" customHeight="1" x14ac:dyDescent="0.3">
      <c r="A13" s="191" t="s">
        <v>249</v>
      </c>
      <c r="B13" s="67">
        <v>436</v>
      </c>
      <c r="C13" s="127">
        <v>43518</v>
      </c>
      <c r="D13" s="74"/>
      <c r="E13" s="260"/>
      <c r="F13" s="70" t="s">
        <v>89</v>
      </c>
      <c r="G13" s="71" t="s">
        <v>88</v>
      </c>
      <c r="H13" s="72" t="s">
        <v>99</v>
      </c>
      <c r="I13" s="66"/>
      <c r="J13" s="68"/>
      <c r="K13" s="65"/>
      <c r="L13" s="62"/>
      <c r="M13" s="91">
        <v>7200</v>
      </c>
    </row>
    <row r="14" spans="1:13" ht="41.25" customHeight="1" x14ac:dyDescent="0.3">
      <c r="A14" s="273" t="s">
        <v>250</v>
      </c>
      <c r="B14" s="50">
        <v>572</v>
      </c>
      <c r="C14" s="246">
        <v>43525</v>
      </c>
      <c r="D14" s="263"/>
      <c r="E14" s="261"/>
      <c r="F14" s="70" t="s">
        <v>89</v>
      </c>
      <c r="G14" s="71" t="s">
        <v>88</v>
      </c>
      <c r="H14" s="72" t="s">
        <v>99</v>
      </c>
      <c r="I14" s="63"/>
      <c r="J14" s="64"/>
      <c r="K14" s="65"/>
      <c r="L14" s="62"/>
      <c r="M14" s="171">
        <v>7200</v>
      </c>
    </row>
    <row r="15" spans="1:13" ht="41.25" customHeight="1" x14ac:dyDescent="0.3">
      <c r="A15" s="273" t="s">
        <v>251</v>
      </c>
      <c r="B15" s="50">
        <v>577</v>
      </c>
      <c r="C15" s="246">
        <v>43532</v>
      </c>
      <c r="D15" s="263"/>
      <c r="E15" s="261"/>
      <c r="F15" s="70" t="s">
        <v>89</v>
      </c>
      <c r="G15" s="71" t="s">
        <v>88</v>
      </c>
      <c r="H15" s="72" t="s">
        <v>99</v>
      </c>
      <c r="I15" s="63"/>
      <c r="J15" s="64"/>
      <c r="K15" s="65"/>
      <c r="L15" s="62"/>
      <c r="M15" s="171">
        <v>7200</v>
      </c>
    </row>
    <row r="16" spans="1:13" ht="41.25" customHeight="1" x14ac:dyDescent="0.3">
      <c r="A16" s="273" t="s">
        <v>252</v>
      </c>
      <c r="B16" s="50">
        <v>581</v>
      </c>
      <c r="C16" s="246">
        <v>43539</v>
      </c>
      <c r="D16" s="263"/>
      <c r="E16" s="261"/>
      <c r="F16" s="70" t="s">
        <v>89</v>
      </c>
      <c r="G16" s="71" t="s">
        <v>88</v>
      </c>
      <c r="H16" s="72" t="s">
        <v>99</v>
      </c>
      <c r="I16" s="63"/>
      <c r="J16" s="64"/>
      <c r="K16" s="65"/>
      <c r="L16" s="62"/>
      <c r="M16" s="171">
        <v>6000</v>
      </c>
    </row>
    <row r="17" spans="1:14" ht="41.25" customHeight="1" x14ac:dyDescent="0.3">
      <c r="A17" s="273" t="s">
        <v>253</v>
      </c>
      <c r="B17" s="50">
        <v>597</v>
      </c>
      <c r="C17" s="246">
        <v>43546</v>
      </c>
      <c r="D17" s="263"/>
      <c r="E17" s="261"/>
      <c r="F17" s="70" t="s">
        <v>89</v>
      </c>
      <c r="G17" s="71" t="s">
        <v>88</v>
      </c>
      <c r="H17" s="72" t="s">
        <v>99</v>
      </c>
      <c r="I17" s="63"/>
      <c r="J17" s="64"/>
      <c r="K17" s="65"/>
      <c r="L17" s="62"/>
      <c r="M17" s="171">
        <v>6000</v>
      </c>
    </row>
    <row r="18" spans="1:14" ht="41.25" customHeight="1" x14ac:dyDescent="0.3">
      <c r="A18" s="273" t="s">
        <v>254</v>
      </c>
      <c r="B18" s="50">
        <v>603</v>
      </c>
      <c r="C18" s="246">
        <v>43553</v>
      </c>
      <c r="D18" s="263"/>
      <c r="E18" s="261"/>
      <c r="F18" s="70" t="s">
        <v>89</v>
      </c>
      <c r="G18" s="71" t="s">
        <v>88</v>
      </c>
      <c r="H18" s="72" t="s">
        <v>99</v>
      </c>
      <c r="I18" s="63"/>
      <c r="J18" s="64"/>
      <c r="K18" s="65"/>
      <c r="L18" s="62"/>
      <c r="M18" s="171">
        <v>6000</v>
      </c>
    </row>
    <row r="19" spans="1:14" ht="41.25" customHeight="1" x14ac:dyDescent="0.3">
      <c r="A19" s="273" t="s">
        <v>607</v>
      </c>
      <c r="B19" s="50">
        <v>223</v>
      </c>
      <c r="C19" s="246">
        <v>43560</v>
      </c>
      <c r="D19" s="263"/>
      <c r="E19" s="261"/>
      <c r="F19" s="70" t="s">
        <v>100</v>
      </c>
      <c r="G19" s="71" t="s">
        <v>88</v>
      </c>
      <c r="H19" s="72" t="s">
        <v>99</v>
      </c>
      <c r="I19" s="63"/>
      <c r="J19" s="64"/>
      <c r="K19" s="65"/>
      <c r="L19" s="62"/>
      <c r="M19" s="171">
        <v>6000</v>
      </c>
      <c r="N19" s="426"/>
    </row>
    <row r="20" spans="1:14" ht="41.25" customHeight="1" x14ac:dyDescent="0.3">
      <c r="A20" s="269">
        <v>6646739</v>
      </c>
      <c r="B20" s="50">
        <v>565</v>
      </c>
      <c r="C20" s="246">
        <v>43538</v>
      </c>
      <c r="D20" s="245" t="s">
        <v>206</v>
      </c>
      <c r="E20" s="261">
        <v>43537</v>
      </c>
      <c r="F20" s="208" t="s">
        <v>90</v>
      </c>
      <c r="G20" s="43" t="s">
        <v>84</v>
      </c>
      <c r="H20" s="270" t="s">
        <v>180</v>
      </c>
      <c r="I20" s="270" t="s">
        <v>255</v>
      </c>
      <c r="J20" s="209">
        <v>122</v>
      </c>
      <c r="K20" s="192">
        <v>155.16999999999999</v>
      </c>
      <c r="L20" s="193">
        <f t="shared" ref="L20:L35" si="0">K20*1.16</f>
        <v>179.99719999999996</v>
      </c>
      <c r="M20" s="171">
        <f t="shared" ref="M20:M35" si="1">J20*L20</f>
        <v>21959.658399999997</v>
      </c>
    </row>
    <row r="21" spans="1:14" ht="41.25" customHeight="1" x14ac:dyDescent="0.3">
      <c r="A21" s="269">
        <v>6646739</v>
      </c>
      <c r="B21" s="50">
        <v>565</v>
      </c>
      <c r="C21" s="246">
        <v>43538</v>
      </c>
      <c r="D21" s="245" t="s">
        <v>206</v>
      </c>
      <c r="E21" s="261">
        <v>43537</v>
      </c>
      <c r="F21" s="208" t="s">
        <v>90</v>
      </c>
      <c r="G21" s="43" t="s">
        <v>84</v>
      </c>
      <c r="H21" s="270" t="s">
        <v>181</v>
      </c>
      <c r="I21" s="270" t="s">
        <v>255</v>
      </c>
      <c r="J21" s="209">
        <v>33</v>
      </c>
      <c r="K21" s="192">
        <v>117.67</v>
      </c>
      <c r="L21" s="193">
        <f t="shared" si="0"/>
        <v>136.49719999999999</v>
      </c>
      <c r="M21" s="171">
        <f t="shared" si="1"/>
        <v>4504.4075999999995</v>
      </c>
    </row>
    <row r="22" spans="1:14" ht="41.25" customHeight="1" x14ac:dyDescent="0.3">
      <c r="A22" s="269">
        <v>6646739</v>
      </c>
      <c r="B22" s="50">
        <v>565</v>
      </c>
      <c r="C22" s="246">
        <v>43538</v>
      </c>
      <c r="D22" s="245" t="s">
        <v>206</v>
      </c>
      <c r="E22" s="261">
        <v>43537</v>
      </c>
      <c r="F22" s="208" t="s">
        <v>90</v>
      </c>
      <c r="G22" s="43" t="s">
        <v>84</v>
      </c>
      <c r="H22" s="270" t="s">
        <v>256</v>
      </c>
      <c r="I22" s="270" t="s">
        <v>121</v>
      </c>
      <c r="J22" s="209">
        <v>1</v>
      </c>
      <c r="K22" s="192">
        <v>1603.44</v>
      </c>
      <c r="L22" s="193">
        <f t="shared" si="0"/>
        <v>1859.9903999999999</v>
      </c>
      <c r="M22" s="171">
        <f t="shared" si="1"/>
        <v>1859.9903999999999</v>
      </c>
    </row>
    <row r="23" spans="1:14" ht="41.25" customHeight="1" x14ac:dyDescent="0.3">
      <c r="A23" s="269">
        <v>6646739</v>
      </c>
      <c r="B23" s="50">
        <v>565</v>
      </c>
      <c r="C23" s="246">
        <v>43538</v>
      </c>
      <c r="D23" s="245" t="s">
        <v>206</v>
      </c>
      <c r="E23" s="261">
        <v>43537</v>
      </c>
      <c r="F23" s="208" t="s">
        <v>90</v>
      </c>
      <c r="G23" s="43" t="s">
        <v>84</v>
      </c>
      <c r="H23" s="270" t="s">
        <v>257</v>
      </c>
      <c r="I23" s="270" t="s">
        <v>121</v>
      </c>
      <c r="J23" s="209">
        <v>7</v>
      </c>
      <c r="K23" s="192">
        <v>189.66</v>
      </c>
      <c r="L23" s="193">
        <f t="shared" si="0"/>
        <v>220.00559999999999</v>
      </c>
      <c r="M23" s="171">
        <f t="shared" si="1"/>
        <v>1540.0391999999999</v>
      </c>
    </row>
    <row r="24" spans="1:14" ht="41.25" customHeight="1" x14ac:dyDescent="0.3">
      <c r="A24" s="269">
        <v>6646739</v>
      </c>
      <c r="B24" s="50">
        <v>565</v>
      </c>
      <c r="C24" s="246">
        <v>43538</v>
      </c>
      <c r="D24" s="245" t="s">
        <v>206</v>
      </c>
      <c r="E24" s="261">
        <v>43537</v>
      </c>
      <c r="F24" s="208" t="s">
        <v>90</v>
      </c>
      <c r="G24" s="43" t="s">
        <v>84</v>
      </c>
      <c r="H24" s="270" t="s">
        <v>258</v>
      </c>
      <c r="I24" s="270" t="s">
        <v>121</v>
      </c>
      <c r="J24" s="209">
        <v>7</v>
      </c>
      <c r="K24" s="192">
        <v>150.86000000000001</v>
      </c>
      <c r="L24" s="193">
        <f t="shared" si="0"/>
        <v>174.99760000000001</v>
      </c>
      <c r="M24" s="171">
        <f t="shared" si="1"/>
        <v>1224.9832000000001</v>
      </c>
    </row>
    <row r="25" spans="1:14" ht="41.25" customHeight="1" x14ac:dyDescent="0.3">
      <c r="A25" s="269">
        <v>6646739</v>
      </c>
      <c r="B25" s="50">
        <v>565</v>
      </c>
      <c r="C25" s="246">
        <v>43538</v>
      </c>
      <c r="D25" s="245" t="s">
        <v>206</v>
      </c>
      <c r="E25" s="261">
        <v>43537</v>
      </c>
      <c r="F25" s="208" t="s">
        <v>90</v>
      </c>
      <c r="G25" s="43" t="s">
        <v>84</v>
      </c>
      <c r="H25" s="270" t="s">
        <v>259</v>
      </c>
      <c r="I25" s="270" t="s">
        <v>121</v>
      </c>
      <c r="J25" s="209">
        <v>1</v>
      </c>
      <c r="K25" s="192">
        <v>646.54999999999995</v>
      </c>
      <c r="L25" s="193">
        <f t="shared" si="0"/>
        <v>749.99799999999993</v>
      </c>
      <c r="M25" s="171">
        <f t="shared" si="1"/>
        <v>749.99799999999993</v>
      </c>
    </row>
    <row r="26" spans="1:14" ht="41.25" customHeight="1" x14ac:dyDescent="0.3">
      <c r="A26" s="269">
        <v>6646739</v>
      </c>
      <c r="B26" s="50">
        <v>565</v>
      </c>
      <c r="C26" s="246">
        <v>43538</v>
      </c>
      <c r="D26" s="245" t="s">
        <v>206</v>
      </c>
      <c r="E26" s="261">
        <v>43537</v>
      </c>
      <c r="F26" s="208" t="s">
        <v>90</v>
      </c>
      <c r="G26" s="43" t="s">
        <v>84</v>
      </c>
      <c r="H26" s="270" t="s">
        <v>260</v>
      </c>
      <c r="I26" s="270" t="s">
        <v>121</v>
      </c>
      <c r="J26" s="209">
        <v>4</v>
      </c>
      <c r="K26" s="192">
        <v>206.9</v>
      </c>
      <c r="L26" s="193">
        <f t="shared" si="0"/>
        <v>240.00399999999999</v>
      </c>
      <c r="M26" s="171">
        <f t="shared" si="1"/>
        <v>960.01599999999996</v>
      </c>
    </row>
    <row r="27" spans="1:14" ht="41.25" customHeight="1" x14ac:dyDescent="0.3">
      <c r="A27" s="269">
        <v>6646739</v>
      </c>
      <c r="B27" s="50">
        <v>565</v>
      </c>
      <c r="C27" s="246">
        <v>43538</v>
      </c>
      <c r="D27" s="245" t="s">
        <v>206</v>
      </c>
      <c r="E27" s="261">
        <v>43537</v>
      </c>
      <c r="F27" s="208" t="s">
        <v>90</v>
      </c>
      <c r="G27" s="43" t="s">
        <v>84</v>
      </c>
      <c r="H27" s="270" t="s">
        <v>261</v>
      </c>
      <c r="I27" s="270" t="s">
        <v>121</v>
      </c>
      <c r="J27" s="209">
        <v>2</v>
      </c>
      <c r="K27" s="192">
        <v>224.36</v>
      </c>
      <c r="L27" s="193">
        <f t="shared" si="0"/>
        <v>260.25760000000002</v>
      </c>
      <c r="M27" s="171">
        <f t="shared" si="1"/>
        <v>520.51520000000005</v>
      </c>
    </row>
    <row r="28" spans="1:14" ht="41.25" customHeight="1" x14ac:dyDescent="0.3">
      <c r="A28" s="269">
        <v>6646739</v>
      </c>
      <c r="B28" s="50">
        <v>565</v>
      </c>
      <c r="C28" s="246">
        <v>43538</v>
      </c>
      <c r="D28" s="245" t="s">
        <v>206</v>
      </c>
      <c r="E28" s="261">
        <v>43537</v>
      </c>
      <c r="F28" s="208" t="s">
        <v>90</v>
      </c>
      <c r="G28" s="43" t="s">
        <v>84</v>
      </c>
      <c r="H28" s="270" t="s">
        <v>262</v>
      </c>
      <c r="I28" s="270" t="s">
        <v>121</v>
      </c>
      <c r="J28" s="209">
        <v>1</v>
      </c>
      <c r="K28" s="192">
        <v>20.69</v>
      </c>
      <c r="L28" s="193">
        <f t="shared" si="0"/>
        <v>24.000399999999999</v>
      </c>
      <c r="M28" s="171">
        <f t="shared" si="1"/>
        <v>24.000399999999999</v>
      </c>
    </row>
    <row r="29" spans="1:14" ht="41.25" customHeight="1" x14ac:dyDescent="0.3">
      <c r="A29" s="269">
        <v>6646739</v>
      </c>
      <c r="B29" s="50">
        <v>565</v>
      </c>
      <c r="C29" s="246">
        <v>43538</v>
      </c>
      <c r="D29" s="245" t="s">
        <v>206</v>
      </c>
      <c r="E29" s="261">
        <v>43537</v>
      </c>
      <c r="F29" s="208" t="s">
        <v>90</v>
      </c>
      <c r="G29" s="43" t="s">
        <v>84</v>
      </c>
      <c r="H29" s="270" t="s">
        <v>263</v>
      </c>
      <c r="I29" s="270" t="s">
        <v>148</v>
      </c>
      <c r="J29" s="209">
        <v>15</v>
      </c>
      <c r="K29" s="192">
        <v>27.59</v>
      </c>
      <c r="L29" s="193">
        <f t="shared" si="0"/>
        <v>32.004399999999997</v>
      </c>
      <c r="M29" s="171">
        <f t="shared" si="1"/>
        <v>480.06599999999997</v>
      </c>
    </row>
    <row r="30" spans="1:14" ht="41.25" customHeight="1" x14ac:dyDescent="0.3">
      <c r="A30" s="269">
        <v>6646739</v>
      </c>
      <c r="B30" s="50">
        <v>565</v>
      </c>
      <c r="C30" s="246">
        <v>43538</v>
      </c>
      <c r="D30" s="245" t="s">
        <v>206</v>
      </c>
      <c r="E30" s="261">
        <v>43537</v>
      </c>
      <c r="F30" s="208" t="s">
        <v>90</v>
      </c>
      <c r="G30" s="43" t="s">
        <v>84</v>
      </c>
      <c r="H30" s="270" t="s">
        <v>264</v>
      </c>
      <c r="I30" s="270" t="s">
        <v>255</v>
      </c>
      <c r="J30" s="209">
        <v>1</v>
      </c>
      <c r="K30" s="192">
        <v>68.97</v>
      </c>
      <c r="L30" s="193">
        <f t="shared" si="0"/>
        <v>80.005199999999988</v>
      </c>
      <c r="M30" s="171">
        <f t="shared" si="1"/>
        <v>80.005199999999988</v>
      </c>
    </row>
    <row r="31" spans="1:14" ht="41.25" customHeight="1" x14ac:dyDescent="0.3">
      <c r="A31" s="269">
        <v>6646739</v>
      </c>
      <c r="B31" s="50">
        <v>565</v>
      </c>
      <c r="C31" s="246">
        <v>43538</v>
      </c>
      <c r="D31" s="245" t="s">
        <v>206</v>
      </c>
      <c r="E31" s="261">
        <v>43537</v>
      </c>
      <c r="F31" s="208" t="s">
        <v>90</v>
      </c>
      <c r="G31" s="43" t="s">
        <v>84</v>
      </c>
      <c r="H31" s="270" t="s">
        <v>265</v>
      </c>
      <c r="I31" s="270" t="s">
        <v>121</v>
      </c>
      <c r="J31" s="209">
        <v>1</v>
      </c>
      <c r="K31" s="192">
        <v>413.8</v>
      </c>
      <c r="L31" s="193">
        <f t="shared" si="0"/>
        <v>480.00799999999998</v>
      </c>
      <c r="M31" s="171">
        <f t="shared" si="1"/>
        <v>480.00799999999998</v>
      </c>
    </row>
    <row r="32" spans="1:14" ht="41.25" customHeight="1" x14ac:dyDescent="0.3">
      <c r="A32" s="269">
        <v>6646739</v>
      </c>
      <c r="B32" s="50">
        <v>565</v>
      </c>
      <c r="C32" s="246">
        <v>43538</v>
      </c>
      <c r="D32" s="245" t="s">
        <v>206</v>
      </c>
      <c r="E32" s="261">
        <v>43537</v>
      </c>
      <c r="F32" s="208" t="s">
        <v>90</v>
      </c>
      <c r="G32" s="43" t="s">
        <v>84</v>
      </c>
      <c r="H32" s="270" t="s">
        <v>266</v>
      </c>
      <c r="I32" s="270" t="s">
        <v>121</v>
      </c>
      <c r="J32" s="209">
        <v>3</v>
      </c>
      <c r="K32" s="192">
        <v>103.45</v>
      </c>
      <c r="L32" s="193">
        <f t="shared" si="0"/>
        <v>120.002</v>
      </c>
      <c r="M32" s="171">
        <f t="shared" si="1"/>
        <v>360.00599999999997</v>
      </c>
    </row>
    <row r="33" spans="1:14" ht="41.25" customHeight="1" x14ac:dyDescent="0.3">
      <c r="A33" s="269">
        <v>6646739</v>
      </c>
      <c r="B33" s="50">
        <v>565</v>
      </c>
      <c r="C33" s="246">
        <v>43538</v>
      </c>
      <c r="D33" s="245" t="s">
        <v>206</v>
      </c>
      <c r="E33" s="261">
        <v>43537</v>
      </c>
      <c r="F33" s="208" t="s">
        <v>90</v>
      </c>
      <c r="G33" s="43" t="s">
        <v>84</v>
      </c>
      <c r="H33" s="270" t="s">
        <v>267</v>
      </c>
      <c r="I33" s="270" t="s">
        <v>121</v>
      </c>
      <c r="J33" s="209">
        <v>3</v>
      </c>
      <c r="K33" s="192">
        <v>150.86000000000001</v>
      </c>
      <c r="L33" s="193">
        <f t="shared" si="0"/>
        <v>174.99760000000001</v>
      </c>
      <c r="M33" s="171">
        <f t="shared" si="1"/>
        <v>524.99279999999999</v>
      </c>
    </row>
    <row r="34" spans="1:14" ht="41.25" customHeight="1" x14ac:dyDescent="0.3">
      <c r="A34" s="269">
        <v>6646739</v>
      </c>
      <c r="B34" s="50">
        <v>565</v>
      </c>
      <c r="C34" s="246">
        <v>43538</v>
      </c>
      <c r="D34" s="245" t="s">
        <v>206</v>
      </c>
      <c r="E34" s="261">
        <v>43537</v>
      </c>
      <c r="F34" s="208" t="s">
        <v>90</v>
      </c>
      <c r="G34" s="43" t="s">
        <v>84</v>
      </c>
      <c r="H34" s="270" t="s">
        <v>268</v>
      </c>
      <c r="I34" s="270" t="s">
        <v>148</v>
      </c>
      <c r="J34" s="209">
        <v>6</v>
      </c>
      <c r="K34" s="192">
        <v>56.76</v>
      </c>
      <c r="L34" s="193">
        <f t="shared" si="0"/>
        <v>65.8416</v>
      </c>
      <c r="M34" s="171">
        <f t="shared" si="1"/>
        <v>395.0496</v>
      </c>
    </row>
    <row r="35" spans="1:14" ht="41.25" customHeight="1" x14ac:dyDescent="0.3">
      <c r="A35" s="269">
        <v>6646739</v>
      </c>
      <c r="B35" s="50">
        <v>565</v>
      </c>
      <c r="C35" s="246">
        <v>43538</v>
      </c>
      <c r="D35" s="245" t="s">
        <v>206</v>
      </c>
      <c r="E35" s="261">
        <v>43537</v>
      </c>
      <c r="F35" s="208" t="s">
        <v>90</v>
      </c>
      <c r="G35" s="43" t="s">
        <v>84</v>
      </c>
      <c r="H35" s="270" t="s">
        <v>268</v>
      </c>
      <c r="I35" s="270" t="s">
        <v>148</v>
      </c>
      <c r="J35" s="209">
        <v>4</v>
      </c>
      <c r="K35" s="192">
        <v>32.76</v>
      </c>
      <c r="L35" s="193">
        <f t="shared" si="0"/>
        <v>38.001599999999996</v>
      </c>
      <c r="M35" s="171">
        <f t="shared" si="1"/>
        <v>152.00639999999999</v>
      </c>
      <c r="N35" s="426"/>
    </row>
    <row r="36" spans="1:14" ht="41.25" customHeight="1" x14ac:dyDescent="0.3">
      <c r="A36" s="324">
        <v>93966</v>
      </c>
      <c r="B36" s="67">
        <v>1223</v>
      </c>
      <c r="C36" s="127">
        <v>43599</v>
      </c>
      <c r="D36" s="264" t="s">
        <v>608</v>
      </c>
      <c r="E36" s="260">
        <v>43599</v>
      </c>
      <c r="F36" s="211" t="s">
        <v>609</v>
      </c>
      <c r="G36" s="110" t="s">
        <v>84</v>
      </c>
      <c r="H36" s="66" t="s">
        <v>180</v>
      </c>
      <c r="I36" s="66" t="s">
        <v>481</v>
      </c>
      <c r="J36" s="210">
        <v>47</v>
      </c>
      <c r="K36" s="194">
        <v>155.16999999999999</v>
      </c>
      <c r="L36" s="89">
        <f t="shared" ref="L36:L54" si="2">J36*(K36*0.16)</f>
        <v>1166.8783999999998</v>
      </c>
      <c r="M36" s="91">
        <f t="shared" ref="M36:M54" si="3">(J36*K36)+L36</f>
        <v>8459.8683999999994</v>
      </c>
    </row>
    <row r="37" spans="1:14" ht="41.25" customHeight="1" x14ac:dyDescent="0.3">
      <c r="A37" s="324">
        <v>93966</v>
      </c>
      <c r="B37" s="67">
        <v>1223</v>
      </c>
      <c r="C37" s="127">
        <v>43599</v>
      </c>
      <c r="D37" s="264" t="s">
        <v>608</v>
      </c>
      <c r="E37" s="260">
        <v>43599</v>
      </c>
      <c r="F37" s="211" t="s">
        <v>609</v>
      </c>
      <c r="G37" s="110" t="s">
        <v>84</v>
      </c>
      <c r="H37" s="325" t="s">
        <v>181</v>
      </c>
      <c r="I37" s="325" t="s">
        <v>481</v>
      </c>
      <c r="J37" s="210">
        <v>15</v>
      </c>
      <c r="K37" s="194">
        <v>117.67</v>
      </c>
      <c r="L37" s="89">
        <f t="shared" si="2"/>
        <v>282.40800000000002</v>
      </c>
      <c r="M37" s="91">
        <f t="shared" si="3"/>
        <v>2047.4580000000001</v>
      </c>
    </row>
    <row r="38" spans="1:14" ht="41.25" customHeight="1" x14ac:dyDescent="0.3">
      <c r="A38" s="324">
        <v>93966</v>
      </c>
      <c r="B38" s="67">
        <v>1223</v>
      </c>
      <c r="C38" s="127">
        <v>43599</v>
      </c>
      <c r="D38" s="264" t="s">
        <v>608</v>
      </c>
      <c r="E38" s="260">
        <v>43599</v>
      </c>
      <c r="F38" s="211" t="s">
        <v>609</v>
      </c>
      <c r="G38" s="110" t="s">
        <v>84</v>
      </c>
      <c r="H38" s="325" t="s">
        <v>260</v>
      </c>
      <c r="I38" s="325" t="s">
        <v>121</v>
      </c>
      <c r="J38" s="210">
        <v>2</v>
      </c>
      <c r="K38" s="194">
        <v>209.48</v>
      </c>
      <c r="L38" s="89">
        <f t="shared" si="2"/>
        <v>67.033599999999993</v>
      </c>
      <c r="M38" s="91">
        <f t="shared" si="3"/>
        <v>485.99359999999996</v>
      </c>
    </row>
    <row r="39" spans="1:14" ht="41.25" customHeight="1" x14ac:dyDescent="0.3">
      <c r="A39" s="324">
        <v>93966</v>
      </c>
      <c r="B39" s="67">
        <v>1223</v>
      </c>
      <c r="C39" s="127">
        <v>43599</v>
      </c>
      <c r="D39" s="264" t="s">
        <v>608</v>
      </c>
      <c r="E39" s="260">
        <v>43599</v>
      </c>
      <c r="F39" s="211" t="s">
        <v>609</v>
      </c>
      <c r="G39" s="110" t="s">
        <v>84</v>
      </c>
      <c r="H39" s="325" t="s">
        <v>1020</v>
      </c>
      <c r="I39" s="325" t="s">
        <v>121</v>
      </c>
      <c r="J39" s="210">
        <v>1</v>
      </c>
      <c r="K39" s="194">
        <v>362.06</v>
      </c>
      <c r="L39" s="89">
        <f t="shared" si="2"/>
        <v>57.929600000000001</v>
      </c>
      <c r="M39" s="91">
        <f t="shared" si="3"/>
        <v>419.9896</v>
      </c>
    </row>
    <row r="40" spans="1:14" ht="41.25" customHeight="1" x14ac:dyDescent="0.3">
      <c r="A40" s="324">
        <v>93966</v>
      </c>
      <c r="B40" s="67">
        <v>1223</v>
      </c>
      <c r="C40" s="127">
        <v>43599</v>
      </c>
      <c r="D40" s="264" t="s">
        <v>608</v>
      </c>
      <c r="E40" s="260">
        <v>43599</v>
      </c>
      <c r="F40" s="211" t="s">
        <v>609</v>
      </c>
      <c r="G40" s="110" t="s">
        <v>84</v>
      </c>
      <c r="H40" s="325" t="s">
        <v>1021</v>
      </c>
      <c r="I40" s="325" t="s">
        <v>481</v>
      </c>
      <c r="J40" s="210">
        <v>4</v>
      </c>
      <c r="K40" s="194">
        <v>79.739999999999995</v>
      </c>
      <c r="L40" s="89">
        <f t="shared" si="2"/>
        <v>51.0336</v>
      </c>
      <c r="M40" s="91">
        <f t="shared" si="3"/>
        <v>369.99359999999996</v>
      </c>
    </row>
    <row r="41" spans="1:14" ht="41.25" customHeight="1" x14ac:dyDescent="0.3">
      <c r="A41" s="324">
        <v>93966</v>
      </c>
      <c r="B41" s="67">
        <v>1223</v>
      </c>
      <c r="C41" s="127">
        <v>43599</v>
      </c>
      <c r="D41" s="264" t="s">
        <v>608</v>
      </c>
      <c r="E41" s="260">
        <v>43599</v>
      </c>
      <c r="F41" s="211" t="s">
        <v>609</v>
      </c>
      <c r="G41" s="110" t="s">
        <v>84</v>
      </c>
      <c r="H41" s="325" t="s">
        <v>876</v>
      </c>
      <c r="I41" s="325" t="s">
        <v>121</v>
      </c>
      <c r="J41" s="210">
        <v>1</v>
      </c>
      <c r="K41" s="194">
        <v>672.41</v>
      </c>
      <c r="L41" s="89">
        <f t="shared" si="2"/>
        <v>107.5856</v>
      </c>
      <c r="M41" s="91">
        <f t="shared" si="3"/>
        <v>779.99559999999997</v>
      </c>
    </row>
    <row r="42" spans="1:14" ht="41.25" customHeight="1" x14ac:dyDescent="0.3">
      <c r="A42" s="324">
        <v>93966</v>
      </c>
      <c r="B42" s="67">
        <v>1223</v>
      </c>
      <c r="C42" s="127">
        <v>43599</v>
      </c>
      <c r="D42" s="264" t="s">
        <v>608</v>
      </c>
      <c r="E42" s="260">
        <v>43599</v>
      </c>
      <c r="F42" s="211" t="s">
        <v>609</v>
      </c>
      <c r="G42" s="110" t="s">
        <v>84</v>
      </c>
      <c r="H42" s="325" t="s">
        <v>1022</v>
      </c>
      <c r="I42" s="325" t="s">
        <v>121</v>
      </c>
      <c r="J42" s="210">
        <v>1</v>
      </c>
      <c r="K42" s="194">
        <v>206.9</v>
      </c>
      <c r="L42" s="89">
        <f t="shared" si="2"/>
        <v>33.103999999999999</v>
      </c>
      <c r="M42" s="91">
        <f t="shared" si="3"/>
        <v>240.00400000000002</v>
      </c>
    </row>
    <row r="43" spans="1:14" ht="41.25" customHeight="1" x14ac:dyDescent="0.3">
      <c r="A43" s="324">
        <v>93966</v>
      </c>
      <c r="B43" s="67">
        <v>1223</v>
      </c>
      <c r="C43" s="127">
        <v>43599</v>
      </c>
      <c r="D43" s="264" t="s">
        <v>608</v>
      </c>
      <c r="E43" s="260">
        <v>43599</v>
      </c>
      <c r="F43" s="211" t="s">
        <v>609</v>
      </c>
      <c r="G43" s="110" t="s">
        <v>84</v>
      </c>
      <c r="H43" s="325" t="s">
        <v>1023</v>
      </c>
      <c r="I43" s="325" t="s">
        <v>121</v>
      </c>
      <c r="J43" s="210">
        <v>2</v>
      </c>
      <c r="K43" s="194">
        <v>64.66</v>
      </c>
      <c r="L43" s="89">
        <f t="shared" si="2"/>
        <v>20.691199999999998</v>
      </c>
      <c r="M43" s="91">
        <f t="shared" si="3"/>
        <v>150.0112</v>
      </c>
      <c r="N43" s="426"/>
    </row>
    <row r="44" spans="1:14" ht="41.25" customHeight="1" x14ac:dyDescent="0.3">
      <c r="A44" s="324" t="s">
        <v>1435</v>
      </c>
      <c r="B44" s="67">
        <v>3663</v>
      </c>
      <c r="C44" s="127">
        <v>43812</v>
      </c>
      <c r="D44" s="264" t="s">
        <v>1436</v>
      </c>
      <c r="E44" s="260">
        <v>43812</v>
      </c>
      <c r="F44" s="211" t="s">
        <v>609</v>
      </c>
      <c r="G44" s="110" t="s">
        <v>84</v>
      </c>
      <c r="H44" s="325" t="s">
        <v>180</v>
      </c>
      <c r="I44" s="325" t="s">
        <v>255</v>
      </c>
      <c r="J44" s="210">
        <v>47</v>
      </c>
      <c r="K44" s="194">
        <v>155.16999999999999</v>
      </c>
      <c r="L44" s="89">
        <f t="shared" ref="L44:L49" si="4">J44*(K44*0.16)</f>
        <v>1166.8783999999998</v>
      </c>
      <c r="M44" s="91">
        <f t="shared" ref="M44:M49" si="5">(J44*K44)+L44</f>
        <v>8459.8683999999994</v>
      </c>
      <c r="N44" s="426"/>
    </row>
    <row r="45" spans="1:14" ht="41.25" customHeight="1" x14ac:dyDescent="0.3">
      <c r="A45" s="324" t="s">
        <v>1435</v>
      </c>
      <c r="B45" s="67">
        <v>3663</v>
      </c>
      <c r="C45" s="127">
        <v>43812</v>
      </c>
      <c r="D45" s="264" t="s">
        <v>1436</v>
      </c>
      <c r="E45" s="260">
        <v>43812</v>
      </c>
      <c r="F45" s="211" t="s">
        <v>609</v>
      </c>
      <c r="G45" s="110" t="s">
        <v>84</v>
      </c>
      <c r="H45" s="325" t="s">
        <v>181</v>
      </c>
      <c r="I45" s="325" t="s">
        <v>255</v>
      </c>
      <c r="J45" s="210">
        <v>46</v>
      </c>
      <c r="K45" s="194">
        <v>117.68</v>
      </c>
      <c r="L45" s="89">
        <f t="shared" si="4"/>
        <v>866.12480000000005</v>
      </c>
      <c r="M45" s="91">
        <f t="shared" si="5"/>
        <v>6279.4048000000003</v>
      </c>
      <c r="N45" s="426"/>
    </row>
    <row r="46" spans="1:14" ht="41.25" customHeight="1" x14ac:dyDescent="0.3">
      <c r="A46" s="324" t="s">
        <v>1435</v>
      </c>
      <c r="B46" s="67">
        <v>3663</v>
      </c>
      <c r="C46" s="127">
        <v>43812</v>
      </c>
      <c r="D46" s="264" t="s">
        <v>1436</v>
      </c>
      <c r="E46" s="260">
        <v>43812</v>
      </c>
      <c r="F46" s="211" t="s">
        <v>609</v>
      </c>
      <c r="G46" s="110" t="s">
        <v>84</v>
      </c>
      <c r="H46" s="325" t="s">
        <v>513</v>
      </c>
      <c r="I46" s="325" t="s">
        <v>121</v>
      </c>
      <c r="J46" s="210">
        <v>50</v>
      </c>
      <c r="K46" s="194">
        <v>99.13</v>
      </c>
      <c r="L46" s="89">
        <f t="shared" si="4"/>
        <v>793.04</v>
      </c>
      <c r="M46" s="91">
        <f t="shared" si="5"/>
        <v>5749.54</v>
      </c>
      <c r="N46" s="426"/>
    </row>
    <row r="47" spans="1:14" ht="41.25" customHeight="1" x14ac:dyDescent="0.3">
      <c r="A47" s="324" t="s">
        <v>1435</v>
      </c>
      <c r="B47" s="67">
        <v>3663</v>
      </c>
      <c r="C47" s="127">
        <v>43812</v>
      </c>
      <c r="D47" s="264" t="s">
        <v>1436</v>
      </c>
      <c r="E47" s="260">
        <v>43812</v>
      </c>
      <c r="F47" s="211" t="s">
        <v>609</v>
      </c>
      <c r="G47" s="110" t="s">
        <v>84</v>
      </c>
      <c r="H47" s="325" t="s">
        <v>514</v>
      </c>
      <c r="I47" s="325" t="s">
        <v>148</v>
      </c>
      <c r="J47" s="210">
        <v>110</v>
      </c>
      <c r="K47" s="194">
        <v>24.13</v>
      </c>
      <c r="L47" s="89">
        <f t="shared" si="4"/>
        <v>424.68799999999999</v>
      </c>
      <c r="M47" s="91">
        <f t="shared" si="5"/>
        <v>3078.9879999999998</v>
      </c>
      <c r="N47" s="426"/>
    </row>
    <row r="48" spans="1:14" ht="41.25" customHeight="1" x14ac:dyDescent="0.3">
      <c r="A48" s="324" t="s">
        <v>1435</v>
      </c>
      <c r="B48" s="67">
        <v>3663</v>
      </c>
      <c r="C48" s="127">
        <v>43812</v>
      </c>
      <c r="D48" s="264" t="s">
        <v>1436</v>
      </c>
      <c r="E48" s="260">
        <v>43812</v>
      </c>
      <c r="F48" s="211" t="s">
        <v>609</v>
      </c>
      <c r="G48" s="110" t="s">
        <v>84</v>
      </c>
      <c r="H48" s="325" t="s">
        <v>263</v>
      </c>
      <c r="I48" s="325" t="s">
        <v>148</v>
      </c>
      <c r="J48" s="210">
        <v>40</v>
      </c>
      <c r="K48" s="194">
        <v>25.86</v>
      </c>
      <c r="L48" s="89">
        <f t="shared" si="4"/>
        <v>165.50399999999999</v>
      </c>
      <c r="M48" s="91">
        <f t="shared" si="5"/>
        <v>1199.904</v>
      </c>
      <c r="N48" s="426"/>
    </row>
    <row r="49" spans="1:16" ht="41.25" customHeight="1" x14ac:dyDescent="0.3">
      <c r="A49" s="324" t="s">
        <v>1435</v>
      </c>
      <c r="B49" s="67">
        <v>3663</v>
      </c>
      <c r="C49" s="127">
        <v>43812</v>
      </c>
      <c r="D49" s="264" t="s">
        <v>1436</v>
      </c>
      <c r="E49" s="260">
        <v>43812</v>
      </c>
      <c r="F49" s="211" t="s">
        <v>609</v>
      </c>
      <c r="G49" s="110" t="s">
        <v>84</v>
      </c>
      <c r="H49" s="325" t="s">
        <v>1437</v>
      </c>
      <c r="I49" s="325" t="s">
        <v>148</v>
      </c>
      <c r="J49" s="210">
        <v>1</v>
      </c>
      <c r="K49" s="194">
        <v>33.47</v>
      </c>
      <c r="L49" s="89">
        <f t="shared" si="4"/>
        <v>5.3552</v>
      </c>
      <c r="M49" s="91">
        <f t="shared" si="5"/>
        <v>38.825199999999995</v>
      </c>
      <c r="N49" s="426"/>
    </row>
    <row r="50" spans="1:16" ht="33.75" customHeight="1" x14ac:dyDescent="0.3">
      <c r="A50" s="213" t="s">
        <v>1434</v>
      </c>
      <c r="B50" s="67">
        <v>1465</v>
      </c>
      <c r="C50" s="127">
        <v>43594</v>
      </c>
      <c r="D50" s="264" t="s">
        <v>610</v>
      </c>
      <c r="E50" s="260">
        <v>43594</v>
      </c>
      <c r="F50" s="211" t="s">
        <v>96</v>
      </c>
      <c r="G50" s="110" t="s">
        <v>95</v>
      </c>
      <c r="H50" s="325" t="s">
        <v>309</v>
      </c>
      <c r="I50" s="325" t="s">
        <v>273</v>
      </c>
      <c r="J50" s="210">
        <v>1</v>
      </c>
      <c r="K50" s="194">
        <v>1767.2349999999999</v>
      </c>
      <c r="L50" s="89">
        <f t="shared" si="2"/>
        <v>282.75759999999997</v>
      </c>
      <c r="M50" s="91">
        <f t="shared" si="3"/>
        <v>2049.9926</v>
      </c>
    </row>
    <row r="51" spans="1:16" ht="33.75" customHeight="1" x14ac:dyDescent="0.3">
      <c r="A51" s="213" t="s">
        <v>1434</v>
      </c>
      <c r="B51" s="67">
        <v>1465</v>
      </c>
      <c r="C51" s="127">
        <v>43594</v>
      </c>
      <c r="D51" s="264" t="s">
        <v>610</v>
      </c>
      <c r="E51" s="260">
        <v>43594</v>
      </c>
      <c r="F51" s="211" t="s">
        <v>96</v>
      </c>
      <c r="G51" s="110" t="s">
        <v>95</v>
      </c>
      <c r="H51" s="325" t="s">
        <v>1024</v>
      </c>
      <c r="I51" s="325" t="s">
        <v>273</v>
      </c>
      <c r="J51" s="210">
        <v>2</v>
      </c>
      <c r="K51" s="194">
        <v>1246.55</v>
      </c>
      <c r="L51" s="89">
        <f t="shared" si="2"/>
        <v>398.89600000000002</v>
      </c>
      <c r="M51" s="91">
        <f t="shared" si="3"/>
        <v>2891.9960000000001</v>
      </c>
    </row>
    <row r="52" spans="1:16" ht="33.75" customHeight="1" x14ac:dyDescent="0.3">
      <c r="A52" s="213" t="s">
        <v>1434</v>
      </c>
      <c r="B52" s="67">
        <v>1465</v>
      </c>
      <c r="C52" s="127">
        <v>43594</v>
      </c>
      <c r="D52" s="264" t="s">
        <v>610</v>
      </c>
      <c r="E52" s="260">
        <v>43594</v>
      </c>
      <c r="F52" s="211" t="s">
        <v>96</v>
      </c>
      <c r="G52" s="110" t="s">
        <v>95</v>
      </c>
      <c r="H52" s="325" t="s">
        <v>1025</v>
      </c>
      <c r="I52" s="325" t="s">
        <v>121</v>
      </c>
      <c r="J52" s="210">
        <v>3</v>
      </c>
      <c r="K52" s="194">
        <v>71.974999999999994</v>
      </c>
      <c r="L52" s="89">
        <f t="shared" si="2"/>
        <v>34.548000000000002</v>
      </c>
      <c r="M52" s="91">
        <f t="shared" si="3"/>
        <v>250.47299999999998</v>
      </c>
    </row>
    <row r="53" spans="1:16" ht="33.75" customHeight="1" x14ac:dyDescent="0.3">
      <c r="A53" s="213" t="s">
        <v>1434</v>
      </c>
      <c r="B53" s="67">
        <v>1465</v>
      </c>
      <c r="C53" s="127">
        <v>43594</v>
      </c>
      <c r="D53" s="264" t="s">
        <v>610</v>
      </c>
      <c r="E53" s="260">
        <v>43594</v>
      </c>
      <c r="F53" s="211" t="s">
        <v>96</v>
      </c>
      <c r="G53" s="110" t="s">
        <v>95</v>
      </c>
      <c r="H53" s="325" t="s">
        <v>1024</v>
      </c>
      <c r="I53" s="325" t="s">
        <v>273</v>
      </c>
      <c r="J53" s="210">
        <v>2</v>
      </c>
      <c r="K53" s="194">
        <v>1246.55</v>
      </c>
      <c r="L53" s="89">
        <f t="shared" si="2"/>
        <v>398.89600000000002</v>
      </c>
      <c r="M53" s="91">
        <f t="shared" si="3"/>
        <v>2891.9960000000001</v>
      </c>
    </row>
    <row r="54" spans="1:16" ht="33.75" customHeight="1" x14ac:dyDescent="0.3">
      <c r="A54" s="213" t="s">
        <v>1434</v>
      </c>
      <c r="B54" s="67">
        <v>1465</v>
      </c>
      <c r="C54" s="127">
        <v>43594</v>
      </c>
      <c r="D54" s="264" t="s">
        <v>610</v>
      </c>
      <c r="E54" s="260">
        <v>43594</v>
      </c>
      <c r="F54" s="211" t="s">
        <v>96</v>
      </c>
      <c r="G54" s="110" t="s">
        <v>95</v>
      </c>
      <c r="H54" s="325" t="s">
        <v>307</v>
      </c>
      <c r="I54" s="325" t="s">
        <v>273</v>
      </c>
      <c r="J54" s="210">
        <v>1</v>
      </c>
      <c r="K54" s="194">
        <v>1246.5450000000001</v>
      </c>
      <c r="L54" s="89">
        <f t="shared" si="2"/>
        <v>199.44720000000001</v>
      </c>
      <c r="M54" s="91">
        <f t="shared" si="3"/>
        <v>1445.9922000000001</v>
      </c>
    </row>
    <row r="55" spans="1:16" ht="30.75" customHeight="1" thickBot="1" x14ac:dyDescent="0.35">
      <c r="A55" s="213" t="s">
        <v>1434</v>
      </c>
      <c r="B55" s="67">
        <v>1934</v>
      </c>
      <c r="C55" s="127">
        <v>43637</v>
      </c>
      <c r="D55" s="264" t="s">
        <v>612</v>
      </c>
      <c r="E55" s="260">
        <v>43637</v>
      </c>
      <c r="F55" s="211" t="s">
        <v>94</v>
      </c>
      <c r="G55" s="110" t="s">
        <v>416</v>
      </c>
      <c r="H55" s="66" t="s">
        <v>611</v>
      </c>
      <c r="I55" s="66"/>
      <c r="J55" s="210"/>
      <c r="K55" s="194"/>
      <c r="L55" s="89"/>
      <c r="M55" s="424">
        <v>5568</v>
      </c>
    </row>
    <row r="56" spans="1:16" ht="30.75" customHeight="1" thickBot="1" x14ac:dyDescent="0.35">
      <c r="A56" s="217">
        <v>335</v>
      </c>
      <c r="B56" s="214">
        <v>3437</v>
      </c>
      <c r="C56" s="265">
        <v>43784</v>
      </c>
      <c r="D56" s="266" t="s">
        <v>1433</v>
      </c>
      <c r="E56" s="262">
        <v>43784</v>
      </c>
      <c r="F56" s="215" t="s">
        <v>464</v>
      </c>
      <c r="G56" s="216" t="s">
        <v>465</v>
      </c>
      <c r="H56" s="217" t="s">
        <v>611</v>
      </c>
      <c r="I56" s="217"/>
      <c r="J56" s="218"/>
      <c r="K56" s="219"/>
      <c r="L56" s="206"/>
      <c r="M56" s="424">
        <v>8526</v>
      </c>
    </row>
    <row r="57" spans="1:16" ht="22.5" customHeight="1" thickBot="1" x14ac:dyDescent="0.35">
      <c r="M57" s="169">
        <f>SUM(M12:M56)</f>
        <v>150000.03659999999</v>
      </c>
    </row>
    <row r="58" spans="1:16" x14ac:dyDescent="0.3">
      <c r="A58" s="28" t="s">
        <v>67</v>
      </c>
      <c r="B58" s="25"/>
    </row>
    <row r="60" spans="1:16" x14ac:dyDescent="0.3">
      <c r="A60" s="472" t="s">
        <v>85</v>
      </c>
      <c r="B60" s="472"/>
      <c r="D60" s="472" t="s">
        <v>203</v>
      </c>
      <c r="E60" s="472"/>
      <c r="F60" s="24"/>
      <c r="H60" s="121" t="s">
        <v>283</v>
      </c>
      <c r="J60" s="472" t="s">
        <v>86</v>
      </c>
      <c r="K60" s="472"/>
      <c r="L60" s="472"/>
    </row>
    <row r="61" spans="1:16" x14ac:dyDescent="0.3">
      <c r="A61" s="467" t="s">
        <v>0</v>
      </c>
      <c r="B61" s="467"/>
      <c r="C61" s="49"/>
      <c r="D61" s="467" t="s">
        <v>1</v>
      </c>
      <c r="E61" s="467"/>
      <c r="F61" s="49"/>
      <c r="G61" s="49"/>
      <c r="H61" s="120" t="s">
        <v>2</v>
      </c>
      <c r="I61" s="49"/>
      <c r="J61" s="467" t="s">
        <v>76</v>
      </c>
      <c r="K61" s="467"/>
      <c r="L61" s="467"/>
      <c r="M61" s="49"/>
    </row>
    <row r="63" spans="1:16" s="25" customFormat="1" ht="15" customHeight="1" x14ac:dyDescent="0.3">
      <c r="A63" s="468" t="s">
        <v>25</v>
      </c>
      <c r="B63" s="468"/>
      <c r="C63" s="468"/>
      <c r="D63" s="468"/>
      <c r="E63" s="468"/>
      <c r="F63" s="468"/>
      <c r="G63" s="468"/>
      <c r="H63" s="468"/>
      <c r="I63" s="468"/>
      <c r="J63" s="468"/>
      <c r="K63" s="468"/>
      <c r="L63" s="468"/>
      <c r="M63" s="468"/>
      <c r="P63" s="1"/>
    </row>
  </sheetData>
  <mergeCells count="16">
    <mergeCell ref="A1:M1"/>
    <mergeCell ref="A5:C5"/>
    <mergeCell ref="A7:C8"/>
    <mergeCell ref="G7:H7"/>
    <mergeCell ref="L7:M7"/>
    <mergeCell ref="G8:H8"/>
    <mergeCell ref="A61:B61"/>
    <mergeCell ref="D61:E61"/>
    <mergeCell ref="J61:L61"/>
    <mergeCell ref="A63:M63"/>
    <mergeCell ref="A9:B9"/>
    <mergeCell ref="C9:G9"/>
    <mergeCell ref="I9:M9"/>
    <mergeCell ref="A60:B60"/>
    <mergeCell ref="D60:E60"/>
    <mergeCell ref="J60:L60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fitToHeight="0" orientation="landscape" r:id="rId2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="80" zoomScaleNormal="88" zoomScaleSheetLayoutView="80" zoomScalePageLayoutView="70" workbookViewId="0">
      <selection activeCell="R47" sqref="R47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362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409</v>
      </c>
      <c r="D9" s="470"/>
      <c r="E9" s="470"/>
      <c r="F9" s="470"/>
      <c r="G9" s="470"/>
      <c r="H9" s="11" t="s">
        <v>47</v>
      </c>
      <c r="I9" s="471" t="s">
        <v>410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1.25" customHeight="1" x14ac:dyDescent="0.3">
      <c r="A12" s="191" t="s">
        <v>1026</v>
      </c>
      <c r="B12" s="73">
        <v>1914</v>
      </c>
      <c r="C12" s="75">
        <v>43630</v>
      </c>
      <c r="D12" s="74"/>
      <c r="E12" s="259"/>
      <c r="F12" s="70" t="s">
        <v>89</v>
      </c>
      <c r="G12" s="71" t="s">
        <v>88</v>
      </c>
      <c r="H12" s="72" t="s">
        <v>99</v>
      </c>
      <c r="I12" s="69"/>
      <c r="J12" s="69"/>
      <c r="K12" s="65"/>
      <c r="L12" s="62"/>
      <c r="M12" s="171">
        <v>13500</v>
      </c>
    </row>
    <row r="13" spans="1:13" ht="41.25" customHeight="1" x14ac:dyDescent="0.3">
      <c r="A13" s="191" t="s">
        <v>1027</v>
      </c>
      <c r="B13" s="73">
        <v>1949</v>
      </c>
      <c r="C13" s="75">
        <v>43637</v>
      </c>
      <c r="D13" s="74"/>
      <c r="E13" s="259"/>
      <c r="F13" s="70" t="s">
        <v>89</v>
      </c>
      <c r="G13" s="71" t="s">
        <v>88</v>
      </c>
      <c r="H13" s="72" t="s">
        <v>99</v>
      </c>
      <c r="I13" s="69"/>
      <c r="J13" s="69"/>
      <c r="K13" s="65"/>
      <c r="L13" s="62"/>
      <c r="M13" s="171">
        <v>13500</v>
      </c>
    </row>
    <row r="14" spans="1:13" ht="41.25" customHeight="1" x14ac:dyDescent="0.3">
      <c r="A14" s="191" t="s">
        <v>1028</v>
      </c>
      <c r="B14" s="73">
        <v>2140</v>
      </c>
      <c r="C14" s="75">
        <v>43651</v>
      </c>
      <c r="D14" s="74"/>
      <c r="E14" s="259"/>
      <c r="F14" s="70" t="s">
        <v>89</v>
      </c>
      <c r="G14" s="71" t="s">
        <v>88</v>
      </c>
      <c r="H14" s="72" t="s">
        <v>99</v>
      </c>
      <c r="I14" s="69"/>
      <c r="J14" s="69"/>
      <c r="K14" s="65"/>
      <c r="L14" s="62"/>
      <c r="M14" s="171">
        <v>13500</v>
      </c>
    </row>
    <row r="15" spans="1:13" ht="41.25" customHeight="1" x14ac:dyDescent="0.3">
      <c r="A15" s="191" t="s">
        <v>1029</v>
      </c>
      <c r="B15" s="73">
        <v>2146</v>
      </c>
      <c r="C15" s="75">
        <v>43658</v>
      </c>
      <c r="D15" s="74"/>
      <c r="E15" s="259"/>
      <c r="F15" s="70" t="s">
        <v>89</v>
      </c>
      <c r="G15" s="71" t="s">
        <v>88</v>
      </c>
      <c r="H15" s="72" t="s">
        <v>99</v>
      </c>
      <c r="I15" s="69"/>
      <c r="J15" s="69"/>
      <c r="K15" s="65"/>
      <c r="L15" s="62"/>
      <c r="M15" s="171">
        <v>13500</v>
      </c>
    </row>
    <row r="16" spans="1:13" ht="41.25" customHeight="1" x14ac:dyDescent="0.3">
      <c r="A16" s="191" t="s">
        <v>1030</v>
      </c>
      <c r="B16" s="73">
        <v>2158</v>
      </c>
      <c r="C16" s="75">
        <v>43665</v>
      </c>
      <c r="D16" s="74"/>
      <c r="E16" s="259"/>
      <c r="F16" s="70" t="s">
        <v>89</v>
      </c>
      <c r="G16" s="71" t="s">
        <v>88</v>
      </c>
      <c r="H16" s="72" t="s">
        <v>99</v>
      </c>
      <c r="I16" s="69"/>
      <c r="J16" s="69"/>
      <c r="K16" s="65"/>
      <c r="L16" s="62"/>
      <c r="M16" s="171">
        <v>13500</v>
      </c>
    </row>
    <row r="17" spans="1:15" ht="41.25" customHeight="1" x14ac:dyDescent="0.3">
      <c r="A17" s="191" t="s">
        <v>1031</v>
      </c>
      <c r="B17" s="73">
        <v>2554</v>
      </c>
      <c r="C17" s="75">
        <v>43686</v>
      </c>
      <c r="D17" s="74"/>
      <c r="E17" s="259"/>
      <c r="F17" s="70" t="s">
        <v>89</v>
      </c>
      <c r="G17" s="71" t="s">
        <v>88</v>
      </c>
      <c r="H17" s="72" t="s">
        <v>99</v>
      </c>
      <c r="I17" s="69"/>
      <c r="J17" s="69"/>
      <c r="K17" s="65"/>
      <c r="L17" s="62"/>
      <c r="M17" s="171">
        <v>13500</v>
      </c>
    </row>
    <row r="18" spans="1:15" ht="41.25" customHeight="1" x14ac:dyDescent="0.3">
      <c r="A18" s="191" t="s">
        <v>1032</v>
      </c>
      <c r="B18" s="73">
        <v>2561</v>
      </c>
      <c r="C18" s="75">
        <v>43693</v>
      </c>
      <c r="D18" s="74"/>
      <c r="E18" s="259"/>
      <c r="F18" s="70" t="s">
        <v>89</v>
      </c>
      <c r="G18" s="71" t="s">
        <v>88</v>
      </c>
      <c r="H18" s="72" t="s">
        <v>99</v>
      </c>
      <c r="I18" s="69"/>
      <c r="J18" s="69"/>
      <c r="K18" s="65"/>
      <c r="L18" s="62"/>
      <c r="M18" s="171">
        <v>11000</v>
      </c>
    </row>
    <row r="19" spans="1:15" ht="41.25" customHeight="1" x14ac:dyDescent="0.3">
      <c r="A19" s="39" t="s">
        <v>1034</v>
      </c>
      <c r="B19" s="50">
        <v>2050</v>
      </c>
      <c r="C19" s="51">
        <v>43662</v>
      </c>
      <c r="D19" s="41" t="s">
        <v>1033</v>
      </c>
      <c r="E19" s="326">
        <v>43655</v>
      </c>
      <c r="F19" s="208" t="s">
        <v>90</v>
      </c>
      <c r="G19" s="43" t="s">
        <v>84</v>
      </c>
      <c r="H19" s="44" t="s">
        <v>1035</v>
      </c>
      <c r="I19" s="45" t="s">
        <v>352</v>
      </c>
      <c r="J19" s="46">
        <v>4</v>
      </c>
      <c r="K19" s="88">
        <v>94.82</v>
      </c>
      <c r="L19" s="89">
        <f>J19*(K19*0.16)</f>
        <v>60.684799999999996</v>
      </c>
      <c r="M19" s="91">
        <f>(J19*K19)+L19</f>
        <v>439.96479999999997</v>
      </c>
    </row>
    <row r="20" spans="1:15" ht="41.25" customHeight="1" x14ac:dyDescent="0.3">
      <c r="A20" s="39" t="s">
        <v>1412</v>
      </c>
      <c r="B20" s="50">
        <v>3668</v>
      </c>
      <c r="C20" s="51">
        <v>43812</v>
      </c>
      <c r="D20" s="41" t="s">
        <v>1413</v>
      </c>
      <c r="E20" s="326">
        <v>43812</v>
      </c>
      <c r="F20" s="208" t="s">
        <v>90</v>
      </c>
      <c r="G20" s="43" t="s">
        <v>84</v>
      </c>
      <c r="H20" s="44" t="s">
        <v>1414</v>
      </c>
      <c r="I20" s="45" t="s">
        <v>255</v>
      </c>
      <c r="J20" s="46">
        <v>23</v>
      </c>
      <c r="K20" s="88">
        <v>73.27</v>
      </c>
      <c r="L20" s="89">
        <f t="shared" ref="L20:L23" si="0">J20*(K20*0.16)</f>
        <v>269.6336</v>
      </c>
      <c r="M20" s="91">
        <f t="shared" ref="M20:M23" si="1">(J20*K20)+L20</f>
        <v>1954.8435999999997</v>
      </c>
    </row>
    <row r="21" spans="1:15" ht="41.25" customHeight="1" x14ac:dyDescent="0.3">
      <c r="A21" s="39" t="s">
        <v>1412</v>
      </c>
      <c r="B21" s="50">
        <v>3668</v>
      </c>
      <c r="C21" s="51">
        <v>43812</v>
      </c>
      <c r="D21" s="41" t="s">
        <v>1413</v>
      </c>
      <c r="E21" s="326">
        <v>43812</v>
      </c>
      <c r="F21" s="208" t="s">
        <v>90</v>
      </c>
      <c r="G21" s="43" t="s">
        <v>84</v>
      </c>
      <c r="H21" s="44" t="s">
        <v>1415</v>
      </c>
      <c r="I21" s="45" t="s">
        <v>255</v>
      </c>
      <c r="J21" s="46">
        <v>2</v>
      </c>
      <c r="K21" s="88">
        <v>146.55000000000001</v>
      </c>
      <c r="L21" s="89">
        <f t="shared" si="0"/>
        <v>46.896000000000008</v>
      </c>
      <c r="M21" s="91">
        <f t="shared" si="1"/>
        <v>339.99600000000004</v>
      </c>
    </row>
    <row r="22" spans="1:15" ht="41.25" customHeight="1" x14ac:dyDescent="0.3">
      <c r="A22" s="39" t="s">
        <v>1412</v>
      </c>
      <c r="B22" s="50">
        <v>3668</v>
      </c>
      <c r="C22" s="51">
        <v>43812</v>
      </c>
      <c r="D22" s="41" t="s">
        <v>1413</v>
      </c>
      <c r="E22" s="326">
        <v>43812</v>
      </c>
      <c r="F22" s="208" t="s">
        <v>90</v>
      </c>
      <c r="G22" s="43" t="s">
        <v>84</v>
      </c>
      <c r="H22" s="44" t="s">
        <v>180</v>
      </c>
      <c r="I22" s="45" t="s">
        <v>255</v>
      </c>
      <c r="J22" s="46">
        <v>2</v>
      </c>
      <c r="K22" s="88">
        <v>155.16999999999999</v>
      </c>
      <c r="L22" s="89">
        <f t="shared" si="0"/>
        <v>49.654399999999995</v>
      </c>
      <c r="M22" s="91">
        <f t="shared" si="1"/>
        <v>359.99439999999998</v>
      </c>
    </row>
    <row r="23" spans="1:15" ht="41.25" customHeight="1" x14ac:dyDescent="0.3">
      <c r="A23" s="108" t="s">
        <v>1412</v>
      </c>
      <c r="B23" s="67">
        <v>3668</v>
      </c>
      <c r="C23" s="51">
        <v>43812</v>
      </c>
      <c r="D23" s="41" t="s">
        <v>1413</v>
      </c>
      <c r="E23" s="326">
        <v>43812</v>
      </c>
      <c r="F23" s="211" t="s">
        <v>90</v>
      </c>
      <c r="G23" s="110" t="s">
        <v>84</v>
      </c>
      <c r="H23" s="111" t="s">
        <v>1416</v>
      </c>
      <c r="I23" s="67" t="s">
        <v>352</v>
      </c>
      <c r="J23" s="46">
        <v>1</v>
      </c>
      <c r="K23" s="88">
        <v>232.9</v>
      </c>
      <c r="L23" s="89">
        <f t="shared" si="0"/>
        <v>37.264000000000003</v>
      </c>
      <c r="M23" s="91">
        <f t="shared" si="1"/>
        <v>270.16399999999999</v>
      </c>
    </row>
    <row r="24" spans="1:15" ht="43.5" customHeight="1" x14ac:dyDescent="0.3">
      <c r="A24" s="108" t="s">
        <v>411</v>
      </c>
      <c r="B24" s="67">
        <v>557</v>
      </c>
      <c r="C24" s="51">
        <v>43537</v>
      </c>
      <c r="D24" s="41">
        <v>22942</v>
      </c>
      <c r="E24" s="326">
        <v>43536</v>
      </c>
      <c r="F24" s="211" t="s">
        <v>369</v>
      </c>
      <c r="G24" s="110" t="s">
        <v>370</v>
      </c>
      <c r="H24" s="111" t="s">
        <v>412</v>
      </c>
      <c r="I24" s="67" t="s">
        <v>352</v>
      </c>
      <c r="J24" s="46">
        <v>1</v>
      </c>
      <c r="K24" s="112">
        <v>8454.48</v>
      </c>
      <c r="L24" s="89">
        <f>K24*1.16</f>
        <v>9807.1967999999997</v>
      </c>
      <c r="M24" s="91">
        <f>J24*L24</f>
        <v>9807.1967999999997</v>
      </c>
    </row>
    <row r="25" spans="1:15" ht="60.75" customHeight="1" x14ac:dyDescent="0.3">
      <c r="A25" s="108" t="s">
        <v>614</v>
      </c>
      <c r="B25" s="67">
        <v>1903</v>
      </c>
      <c r="C25" s="51">
        <v>43635</v>
      </c>
      <c r="D25" s="41" t="s">
        <v>615</v>
      </c>
      <c r="E25" s="326">
        <v>43635</v>
      </c>
      <c r="F25" s="211" t="s">
        <v>98</v>
      </c>
      <c r="G25" s="110" t="s">
        <v>97</v>
      </c>
      <c r="H25" s="111" t="s">
        <v>1036</v>
      </c>
      <c r="I25" s="67" t="s">
        <v>352</v>
      </c>
      <c r="J25" s="46">
        <v>1</v>
      </c>
      <c r="K25" s="88">
        <v>4622.8</v>
      </c>
      <c r="L25" s="89">
        <v>739.64800000000002</v>
      </c>
      <c r="M25" s="91">
        <f>(J25*K25)+L25</f>
        <v>5362.4480000000003</v>
      </c>
    </row>
    <row r="26" spans="1:15" ht="56.25" customHeight="1" x14ac:dyDescent="0.3">
      <c r="A26" s="108" t="s">
        <v>614</v>
      </c>
      <c r="B26" s="67">
        <v>1903</v>
      </c>
      <c r="C26" s="51">
        <v>43635</v>
      </c>
      <c r="D26" s="41" t="s">
        <v>615</v>
      </c>
      <c r="E26" s="326">
        <v>43635</v>
      </c>
      <c r="F26" s="211" t="s">
        <v>98</v>
      </c>
      <c r="G26" s="110" t="s">
        <v>97</v>
      </c>
      <c r="H26" s="111" t="s">
        <v>1037</v>
      </c>
      <c r="I26" s="67" t="s">
        <v>1038</v>
      </c>
      <c r="J26" s="46">
        <v>12.04</v>
      </c>
      <c r="K26" s="88">
        <v>1232.6500000000001</v>
      </c>
      <c r="L26" s="89">
        <v>2374.5790000000002</v>
      </c>
      <c r="M26" s="91">
        <f>(J26*K26)+L26</f>
        <v>17215.685000000001</v>
      </c>
    </row>
    <row r="27" spans="1:15" ht="59.25" customHeight="1" x14ac:dyDescent="0.3">
      <c r="A27" s="108" t="s">
        <v>614</v>
      </c>
      <c r="B27" s="67">
        <v>1903</v>
      </c>
      <c r="C27" s="51">
        <v>43635</v>
      </c>
      <c r="D27" s="41" t="s">
        <v>615</v>
      </c>
      <c r="E27" s="326">
        <v>43635</v>
      </c>
      <c r="F27" s="211" t="s">
        <v>98</v>
      </c>
      <c r="G27" s="110" t="s">
        <v>97</v>
      </c>
      <c r="H27" s="111" t="s">
        <v>1039</v>
      </c>
      <c r="I27" s="67" t="s">
        <v>1038</v>
      </c>
      <c r="J27" s="46">
        <v>12.04</v>
      </c>
      <c r="K27" s="88">
        <v>1702.47</v>
      </c>
      <c r="L27" s="89">
        <v>3279.6379999999999</v>
      </c>
      <c r="M27" s="91">
        <f>(J27*K27)+L27</f>
        <v>23777.376799999998</v>
      </c>
    </row>
    <row r="28" spans="1:15" ht="41.25" customHeight="1" x14ac:dyDescent="0.3">
      <c r="A28" s="108" t="s">
        <v>1041</v>
      </c>
      <c r="B28" s="67">
        <v>2236</v>
      </c>
      <c r="C28" s="51">
        <v>43677</v>
      </c>
      <c r="D28" s="41" t="s">
        <v>1040</v>
      </c>
      <c r="E28" s="326">
        <v>43671</v>
      </c>
      <c r="F28" s="211" t="s">
        <v>98</v>
      </c>
      <c r="G28" s="110" t="s">
        <v>97</v>
      </c>
      <c r="H28" s="111" t="s">
        <v>1042</v>
      </c>
      <c r="I28" s="67" t="s">
        <v>352</v>
      </c>
      <c r="J28" s="46">
        <v>90</v>
      </c>
      <c r="K28" s="88">
        <v>150</v>
      </c>
      <c r="L28" s="89">
        <v>2160</v>
      </c>
      <c r="M28" s="91">
        <f>(J28*K28)+L28</f>
        <v>15660</v>
      </c>
    </row>
    <row r="29" spans="1:15" ht="41.25" customHeight="1" x14ac:dyDescent="0.3">
      <c r="A29" s="108" t="s">
        <v>1041</v>
      </c>
      <c r="B29" s="67">
        <v>2236</v>
      </c>
      <c r="C29" s="51">
        <v>43677</v>
      </c>
      <c r="D29" s="41" t="s">
        <v>1040</v>
      </c>
      <c r="E29" s="326">
        <v>43671</v>
      </c>
      <c r="F29" s="211" t="s">
        <v>98</v>
      </c>
      <c r="G29" s="110" t="s">
        <v>97</v>
      </c>
      <c r="H29" s="111" t="s">
        <v>1043</v>
      </c>
      <c r="I29" s="67" t="s">
        <v>123</v>
      </c>
      <c r="J29" s="46">
        <v>5</v>
      </c>
      <c r="K29" s="88">
        <v>3103.45</v>
      </c>
      <c r="L29" s="89">
        <v>2482.7600000000002</v>
      </c>
      <c r="M29" s="91">
        <f>(J29*K29)+L29</f>
        <v>18000.010000000002</v>
      </c>
    </row>
    <row r="30" spans="1:15" ht="41.25" customHeight="1" x14ac:dyDescent="0.3">
      <c r="A30" s="108" t="s">
        <v>1045</v>
      </c>
      <c r="B30" s="67">
        <v>2544</v>
      </c>
      <c r="C30" s="51">
        <v>43691</v>
      </c>
      <c r="D30" s="41" t="s">
        <v>1044</v>
      </c>
      <c r="E30" s="51">
        <v>43691</v>
      </c>
      <c r="F30" s="211" t="s">
        <v>98</v>
      </c>
      <c r="G30" s="110" t="s">
        <v>97</v>
      </c>
      <c r="H30" s="111" t="s">
        <v>1417</v>
      </c>
      <c r="I30" s="67" t="s">
        <v>352</v>
      </c>
      <c r="J30" s="286">
        <v>1</v>
      </c>
      <c r="K30" s="88">
        <v>152</v>
      </c>
      <c r="L30" s="89">
        <f t="shared" ref="L30:L42" si="2">J30*(K30*0.16)</f>
        <v>24.32</v>
      </c>
      <c r="M30" s="91">
        <f t="shared" ref="M30:M51" si="3">(J30*K30)+L30</f>
        <v>176.32</v>
      </c>
      <c r="O30" s="1">
        <f>M30/1.16</f>
        <v>152</v>
      </c>
    </row>
    <row r="31" spans="1:15" ht="41.25" customHeight="1" x14ac:dyDescent="0.3">
      <c r="A31" s="108" t="s">
        <v>1045</v>
      </c>
      <c r="B31" s="67">
        <v>2544</v>
      </c>
      <c r="C31" s="51">
        <v>43691</v>
      </c>
      <c r="D31" s="41" t="s">
        <v>1044</v>
      </c>
      <c r="E31" s="51">
        <v>43691</v>
      </c>
      <c r="F31" s="211" t="s">
        <v>98</v>
      </c>
      <c r="G31" s="110" t="s">
        <v>97</v>
      </c>
      <c r="H31" s="111" t="s">
        <v>1418</v>
      </c>
      <c r="I31" s="67" t="s">
        <v>352</v>
      </c>
      <c r="J31" s="46">
        <v>1</v>
      </c>
      <c r="K31" s="88">
        <v>255</v>
      </c>
      <c r="L31" s="89">
        <f t="shared" si="2"/>
        <v>40.800000000000004</v>
      </c>
      <c r="M31" s="91">
        <f t="shared" si="3"/>
        <v>295.8</v>
      </c>
      <c r="O31" s="1">
        <f t="shared" ref="O31:O52" si="4">M31/1.16</f>
        <v>255.00000000000003</v>
      </c>
    </row>
    <row r="32" spans="1:15" ht="41.25" customHeight="1" x14ac:dyDescent="0.3">
      <c r="A32" s="108" t="s">
        <v>1045</v>
      </c>
      <c r="B32" s="67">
        <v>2544</v>
      </c>
      <c r="C32" s="51">
        <v>43691</v>
      </c>
      <c r="D32" s="41" t="s">
        <v>1044</v>
      </c>
      <c r="E32" s="51">
        <v>43691</v>
      </c>
      <c r="F32" s="211" t="s">
        <v>98</v>
      </c>
      <c r="G32" s="110" t="s">
        <v>97</v>
      </c>
      <c r="H32" s="111" t="s">
        <v>1419</v>
      </c>
      <c r="I32" s="67" t="s">
        <v>352</v>
      </c>
      <c r="J32" s="46">
        <v>2</v>
      </c>
      <c r="K32" s="88">
        <v>45</v>
      </c>
      <c r="L32" s="89">
        <f t="shared" si="2"/>
        <v>14.4</v>
      </c>
      <c r="M32" s="91">
        <f t="shared" si="3"/>
        <v>104.4</v>
      </c>
      <c r="O32" s="1">
        <f t="shared" si="4"/>
        <v>90.000000000000014</v>
      </c>
    </row>
    <row r="33" spans="1:15" ht="41.25" customHeight="1" x14ac:dyDescent="0.3">
      <c r="A33" s="108" t="s">
        <v>1045</v>
      </c>
      <c r="B33" s="67">
        <v>2544</v>
      </c>
      <c r="C33" s="51">
        <v>43691</v>
      </c>
      <c r="D33" s="41" t="s">
        <v>1044</v>
      </c>
      <c r="E33" s="51">
        <v>43691</v>
      </c>
      <c r="F33" s="211" t="s">
        <v>98</v>
      </c>
      <c r="G33" s="110" t="s">
        <v>97</v>
      </c>
      <c r="H33" s="111" t="s">
        <v>1420</v>
      </c>
      <c r="I33" s="67" t="s">
        <v>352</v>
      </c>
      <c r="J33" s="46">
        <v>5</v>
      </c>
      <c r="K33" s="88">
        <v>90</v>
      </c>
      <c r="L33" s="89">
        <f t="shared" si="2"/>
        <v>72</v>
      </c>
      <c r="M33" s="91">
        <f t="shared" si="3"/>
        <v>522</v>
      </c>
      <c r="O33" s="1">
        <f t="shared" si="4"/>
        <v>450.00000000000006</v>
      </c>
    </row>
    <row r="34" spans="1:15" ht="41.25" customHeight="1" x14ac:dyDescent="0.3">
      <c r="A34" s="108" t="s">
        <v>1045</v>
      </c>
      <c r="B34" s="67">
        <v>2544</v>
      </c>
      <c r="C34" s="51">
        <v>43691</v>
      </c>
      <c r="D34" s="41" t="s">
        <v>1044</v>
      </c>
      <c r="E34" s="51">
        <v>43691</v>
      </c>
      <c r="F34" s="211" t="s">
        <v>98</v>
      </c>
      <c r="G34" s="110" t="s">
        <v>97</v>
      </c>
      <c r="H34" s="111" t="s">
        <v>1421</v>
      </c>
      <c r="I34" s="67" t="s">
        <v>142</v>
      </c>
      <c r="J34" s="46">
        <v>1</v>
      </c>
      <c r="K34" s="88">
        <v>1600</v>
      </c>
      <c r="L34" s="89">
        <f t="shared" si="2"/>
        <v>256</v>
      </c>
      <c r="M34" s="91">
        <f t="shared" si="3"/>
        <v>1856</v>
      </c>
      <c r="O34" s="1">
        <f t="shared" si="4"/>
        <v>1600</v>
      </c>
    </row>
    <row r="35" spans="1:15" ht="41.25" customHeight="1" x14ac:dyDescent="0.3">
      <c r="A35" s="108" t="s">
        <v>1045</v>
      </c>
      <c r="B35" s="67">
        <v>2544</v>
      </c>
      <c r="C35" s="51">
        <v>43691</v>
      </c>
      <c r="D35" s="41" t="s">
        <v>1044</v>
      </c>
      <c r="E35" s="51">
        <v>43691</v>
      </c>
      <c r="F35" s="211" t="s">
        <v>98</v>
      </c>
      <c r="G35" s="110" t="s">
        <v>97</v>
      </c>
      <c r="H35" s="111" t="s">
        <v>1422</v>
      </c>
      <c r="I35" s="67" t="s">
        <v>142</v>
      </c>
      <c r="J35" s="46">
        <v>2</v>
      </c>
      <c r="K35" s="88">
        <v>930</v>
      </c>
      <c r="L35" s="89">
        <f t="shared" si="2"/>
        <v>297.60000000000002</v>
      </c>
      <c r="M35" s="91">
        <f t="shared" si="3"/>
        <v>2157.6</v>
      </c>
      <c r="O35" s="1">
        <f t="shared" si="4"/>
        <v>1860</v>
      </c>
    </row>
    <row r="36" spans="1:15" ht="41.25" customHeight="1" x14ac:dyDescent="0.3">
      <c r="A36" s="108" t="s">
        <v>1045</v>
      </c>
      <c r="B36" s="67">
        <v>2544</v>
      </c>
      <c r="C36" s="51">
        <v>43691</v>
      </c>
      <c r="D36" s="41" t="s">
        <v>1044</v>
      </c>
      <c r="E36" s="51">
        <v>43691</v>
      </c>
      <c r="F36" s="211" t="s">
        <v>98</v>
      </c>
      <c r="G36" s="110" t="s">
        <v>97</v>
      </c>
      <c r="H36" s="111" t="s">
        <v>1423</v>
      </c>
      <c r="I36" s="67" t="s">
        <v>352</v>
      </c>
      <c r="J36" s="46">
        <v>5</v>
      </c>
      <c r="K36" s="88">
        <v>900</v>
      </c>
      <c r="L36" s="89">
        <f t="shared" si="2"/>
        <v>720</v>
      </c>
      <c r="M36" s="91">
        <f t="shared" si="3"/>
        <v>5220</v>
      </c>
      <c r="O36" s="1">
        <f t="shared" si="4"/>
        <v>4500</v>
      </c>
    </row>
    <row r="37" spans="1:15" ht="41.25" customHeight="1" x14ac:dyDescent="0.3">
      <c r="A37" s="108" t="s">
        <v>1045</v>
      </c>
      <c r="B37" s="67">
        <v>2544</v>
      </c>
      <c r="C37" s="51">
        <v>43691</v>
      </c>
      <c r="D37" s="41" t="s">
        <v>1044</v>
      </c>
      <c r="E37" s="51">
        <v>43691</v>
      </c>
      <c r="F37" s="211" t="s">
        <v>98</v>
      </c>
      <c r="G37" s="110" t="s">
        <v>97</v>
      </c>
      <c r="H37" s="111" t="s">
        <v>1287</v>
      </c>
      <c r="I37" s="67" t="s">
        <v>1223</v>
      </c>
      <c r="J37" s="46">
        <v>2</v>
      </c>
      <c r="K37" s="88">
        <v>2550</v>
      </c>
      <c r="L37" s="89">
        <f t="shared" si="2"/>
        <v>816</v>
      </c>
      <c r="M37" s="91">
        <f t="shared" si="3"/>
        <v>5916</v>
      </c>
      <c r="O37" s="1">
        <f t="shared" si="4"/>
        <v>5100</v>
      </c>
    </row>
    <row r="38" spans="1:15" ht="41.25" customHeight="1" x14ac:dyDescent="0.3">
      <c r="A38" s="108" t="s">
        <v>1045</v>
      </c>
      <c r="B38" s="67">
        <v>2544</v>
      </c>
      <c r="C38" s="51">
        <v>43691</v>
      </c>
      <c r="D38" s="41" t="s">
        <v>1044</v>
      </c>
      <c r="E38" s="51">
        <v>43691</v>
      </c>
      <c r="F38" s="211" t="s">
        <v>98</v>
      </c>
      <c r="G38" s="110" t="s">
        <v>97</v>
      </c>
      <c r="H38" s="111" t="s">
        <v>800</v>
      </c>
      <c r="I38" s="67" t="s">
        <v>1223</v>
      </c>
      <c r="J38" s="46">
        <v>2</v>
      </c>
      <c r="K38" s="88">
        <v>2550</v>
      </c>
      <c r="L38" s="89">
        <f t="shared" si="2"/>
        <v>816</v>
      </c>
      <c r="M38" s="91">
        <f t="shared" si="3"/>
        <v>5916</v>
      </c>
      <c r="O38" s="1">
        <f t="shared" si="4"/>
        <v>5100</v>
      </c>
    </row>
    <row r="39" spans="1:15" ht="41.25" customHeight="1" x14ac:dyDescent="0.3">
      <c r="A39" s="108" t="s">
        <v>1045</v>
      </c>
      <c r="B39" s="67">
        <v>2544</v>
      </c>
      <c r="C39" s="51">
        <v>43691</v>
      </c>
      <c r="D39" s="41" t="s">
        <v>1044</v>
      </c>
      <c r="E39" s="51">
        <v>43691</v>
      </c>
      <c r="F39" s="211" t="s">
        <v>98</v>
      </c>
      <c r="G39" s="110" t="s">
        <v>97</v>
      </c>
      <c r="H39" s="111" t="s">
        <v>1424</v>
      </c>
      <c r="I39" s="67" t="s">
        <v>1311</v>
      </c>
      <c r="J39" s="46">
        <v>80</v>
      </c>
      <c r="K39" s="88">
        <v>65</v>
      </c>
      <c r="L39" s="89">
        <f t="shared" si="2"/>
        <v>832</v>
      </c>
      <c r="M39" s="91">
        <f t="shared" si="3"/>
        <v>6032</v>
      </c>
      <c r="O39" s="1">
        <f t="shared" si="4"/>
        <v>5200</v>
      </c>
    </row>
    <row r="40" spans="1:15" ht="41.25" customHeight="1" x14ac:dyDescent="0.3">
      <c r="A40" s="108" t="s">
        <v>1045</v>
      </c>
      <c r="B40" s="67">
        <v>2544</v>
      </c>
      <c r="C40" s="51">
        <v>43691</v>
      </c>
      <c r="D40" s="41" t="s">
        <v>1044</v>
      </c>
      <c r="E40" s="51">
        <v>43691</v>
      </c>
      <c r="F40" s="211" t="s">
        <v>98</v>
      </c>
      <c r="G40" s="110" t="s">
        <v>97</v>
      </c>
      <c r="H40" s="111" t="s">
        <v>1254</v>
      </c>
      <c r="I40" s="67" t="s">
        <v>148</v>
      </c>
      <c r="J40" s="46">
        <v>50</v>
      </c>
      <c r="K40" s="88">
        <v>27</v>
      </c>
      <c r="L40" s="89">
        <f t="shared" si="2"/>
        <v>216</v>
      </c>
      <c r="M40" s="91">
        <f t="shared" si="3"/>
        <v>1566</v>
      </c>
      <c r="O40" s="1">
        <f t="shared" si="4"/>
        <v>1350</v>
      </c>
    </row>
    <row r="41" spans="1:15" ht="41.25" customHeight="1" x14ac:dyDescent="0.3">
      <c r="A41" s="108" t="s">
        <v>1045</v>
      </c>
      <c r="B41" s="67">
        <v>2544</v>
      </c>
      <c r="C41" s="51">
        <v>43691</v>
      </c>
      <c r="D41" s="41" t="s">
        <v>1044</v>
      </c>
      <c r="E41" s="51">
        <v>43691</v>
      </c>
      <c r="F41" s="211" t="s">
        <v>98</v>
      </c>
      <c r="G41" s="110" t="s">
        <v>97</v>
      </c>
      <c r="H41" s="111" t="s">
        <v>1301</v>
      </c>
      <c r="I41" s="67" t="s">
        <v>148</v>
      </c>
      <c r="J41" s="46">
        <v>60</v>
      </c>
      <c r="K41" s="88">
        <v>26</v>
      </c>
      <c r="L41" s="89">
        <f t="shared" si="2"/>
        <v>249.60000000000002</v>
      </c>
      <c r="M41" s="91">
        <f>(J41*K41)+L41</f>
        <v>1809.6</v>
      </c>
      <c r="O41" s="1">
        <f t="shared" si="4"/>
        <v>1560</v>
      </c>
    </row>
    <row r="42" spans="1:15" ht="41.25" customHeight="1" x14ac:dyDescent="0.3">
      <c r="A42" s="108" t="s">
        <v>1045</v>
      </c>
      <c r="B42" s="67">
        <v>2544</v>
      </c>
      <c r="C42" s="51">
        <v>43691</v>
      </c>
      <c r="D42" s="41" t="s">
        <v>1044</v>
      </c>
      <c r="E42" s="51">
        <v>43691</v>
      </c>
      <c r="F42" s="211" t="s">
        <v>98</v>
      </c>
      <c r="G42" s="110" t="s">
        <v>97</v>
      </c>
      <c r="H42" s="111" t="s">
        <v>1425</v>
      </c>
      <c r="I42" s="67" t="s">
        <v>352</v>
      </c>
      <c r="J42" s="46">
        <v>1</v>
      </c>
      <c r="K42" s="88">
        <v>125</v>
      </c>
      <c r="L42" s="89">
        <f t="shared" si="2"/>
        <v>20</v>
      </c>
      <c r="M42" s="91">
        <f t="shared" si="3"/>
        <v>145</v>
      </c>
      <c r="O42" s="1">
        <f t="shared" si="4"/>
        <v>125.00000000000001</v>
      </c>
    </row>
    <row r="43" spans="1:15" ht="41.25" customHeight="1" x14ac:dyDescent="0.3">
      <c r="A43" s="108" t="s">
        <v>1045</v>
      </c>
      <c r="B43" s="67">
        <v>2544</v>
      </c>
      <c r="C43" s="51">
        <v>43691</v>
      </c>
      <c r="D43" s="41" t="s">
        <v>1044</v>
      </c>
      <c r="E43" s="51">
        <v>43691</v>
      </c>
      <c r="F43" s="211" t="s">
        <v>98</v>
      </c>
      <c r="G43" s="110" t="s">
        <v>97</v>
      </c>
      <c r="H43" s="111" t="s">
        <v>180</v>
      </c>
      <c r="I43" s="67" t="s">
        <v>123</v>
      </c>
      <c r="J43" s="46">
        <v>5</v>
      </c>
      <c r="K43" s="88">
        <v>3200</v>
      </c>
      <c r="L43" s="89">
        <f t="shared" ref="L43:L50" si="5">J43*(K43*0.16)</f>
        <v>2560</v>
      </c>
      <c r="M43" s="91">
        <f t="shared" si="3"/>
        <v>18560</v>
      </c>
      <c r="O43" s="1">
        <f t="shared" si="4"/>
        <v>16000.000000000002</v>
      </c>
    </row>
    <row r="44" spans="1:15" ht="41.25" customHeight="1" x14ac:dyDescent="0.3">
      <c r="A44" s="108" t="s">
        <v>1045</v>
      </c>
      <c r="B44" s="67">
        <v>2544</v>
      </c>
      <c r="C44" s="51">
        <v>43691</v>
      </c>
      <c r="D44" s="41" t="s">
        <v>1044</v>
      </c>
      <c r="E44" s="51">
        <v>43691</v>
      </c>
      <c r="F44" s="211" t="s">
        <v>98</v>
      </c>
      <c r="G44" s="110" t="s">
        <v>97</v>
      </c>
      <c r="H44" s="111" t="s">
        <v>1426</v>
      </c>
      <c r="I44" s="67" t="s">
        <v>148</v>
      </c>
      <c r="J44" s="46">
        <v>15</v>
      </c>
      <c r="K44" s="88">
        <v>27</v>
      </c>
      <c r="L44" s="89">
        <f t="shared" si="5"/>
        <v>64.800000000000011</v>
      </c>
      <c r="M44" s="91">
        <f t="shared" si="3"/>
        <v>469.8</v>
      </c>
      <c r="O44" s="1">
        <f t="shared" si="4"/>
        <v>405.00000000000006</v>
      </c>
    </row>
    <row r="45" spans="1:15" ht="41.25" customHeight="1" x14ac:dyDescent="0.3">
      <c r="A45" s="108" t="s">
        <v>1045</v>
      </c>
      <c r="B45" s="67">
        <v>2544</v>
      </c>
      <c r="C45" s="51">
        <v>43691</v>
      </c>
      <c r="D45" s="41" t="s">
        <v>1044</v>
      </c>
      <c r="E45" s="51">
        <v>43691</v>
      </c>
      <c r="F45" s="211" t="s">
        <v>98</v>
      </c>
      <c r="G45" s="110" t="s">
        <v>97</v>
      </c>
      <c r="H45" s="111" t="s">
        <v>1427</v>
      </c>
      <c r="I45" s="67" t="s">
        <v>744</v>
      </c>
      <c r="J45" s="46">
        <v>6</v>
      </c>
      <c r="K45" s="88">
        <v>1100</v>
      </c>
      <c r="L45" s="89">
        <f t="shared" si="5"/>
        <v>1056</v>
      </c>
      <c r="M45" s="91">
        <f t="shared" si="3"/>
        <v>7656</v>
      </c>
      <c r="O45" s="1">
        <f t="shared" si="4"/>
        <v>6600</v>
      </c>
    </row>
    <row r="46" spans="1:15" ht="41.25" customHeight="1" x14ac:dyDescent="0.3">
      <c r="A46" s="108" t="s">
        <v>1045</v>
      </c>
      <c r="B46" s="67">
        <v>2544</v>
      </c>
      <c r="C46" s="51">
        <v>43691</v>
      </c>
      <c r="D46" s="41" t="s">
        <v>1044</v>
      </c>
      <c r="E46" s="51">
        <v>43691</v>
      </c>
      <c r="F46" s="211" t="s">
        <v>98</v>
      </c>
      <c r="G46" s="110" t="s">
        <v>97</v>
      </c>
      <c r="H46" s="111" t="s">
        <v>1316</v>
      </c>
      <c r="I46" s="67" t="s">
        <v>255</v>
      </c>
      <c r="J46" s="46">
        <v>10</v>
      </c>
      <c r="K46" s="88">
        <v>120</v>
      </c>
      <c r="L46" s="89">
        <f t="shared" si="5"/>
        <v>192</v>
      </c>
      <c r="M46" s="91">
        <f t="shared" si="3"/>
        <v>1392</v>
      </c>
      <c r="O46" s="1">
        <f t="shared" si="4"/>
        <v>1200</v>
      </c>
    </row>
    <row r="47" spans="1:15" ht="41.25" customHeight="1" x14ac:dyDescent="0.3">
      <c r="A47" s="108" t="s">
        <v>1045</v>
      </c>
      <c r="B47" s="67">
        <v>2544</v>
      </c>
      <c r="C47" s="51">
        <v>43691</v>
      </c>
      <c r="D47" s="41" t="s">
        <v>1044</v>
      </c>
      <c r="E47" s="51">
        <v>43691</v>
      </c>
      <c r="F47" s="211" t="s">
        <v>98</v>
      </c>
      <c r="G47" s="110" t="s">
        <v>97</v>
      </c>
      <c r="H47" s="111" t="s">
        <v>1428</v>
      </c>
      <c r="I47" s="67" t="s">
        <v>1311</v>
      </c>
      <c r="J47" s="46">
        <v>51</v>
      </c>
      <c r="K47" s="88">
        <v>173</v>
      </c>
      <c r="L47" s="89">
        <f t="shared" si="5"/>
        <v>1411.68</v>
      </c>
      <c r="M47" s="91">
        <f t="shared" si="3"/>
        <v>10234.68</v>
      </c>
      <c r="O47" s="1">
        <f t="shared" si="4"/>
        <v>8823</v>
      </c>
    </row>
    <row r="48" spans="1:15" ht="41.25" customHeight="1" x14ac:dyDescent="0.3">
      <c r="A48" s="108" t="s">
        <v>1045</v>
      </c>
      <c r="B48" s="67">
        <v>2544</v>
      </c>
      <c r="C48" s="51">
        <v>43691</v>
      </c>
      <c r="D48" s="41" t="s">
        <v>1044</v>
      </c>
      <c r="E48" s="51">
        <v>43691</v>
      </c>
      <c r="F48" s="211" t="s">
        <v>98</v>
      </c>
      <c r="G48" s="110" t="s">
        <v>97</v>
      </c>
      <c r="H48" s="111" t="s">
        <v>1429</v>
      </c>
      <c r="I48" s="67" t="s">
        <v>142</v>
      </c>
      <c r="J48" s="46">
        <v>1</v>
      </c>
      <c r="K48" s="88">
        <v>995</v>
      </c>
      <c r="L48" s="89">
        <f t="shared" si="5"/>
        <v>159.20000000000002</v>
      </c>
      <c r="M48" s="91">
        <f t="shared" si="3"/>
        <v>1154.2</v>
      </c>
      <c r="O48" s="1">
        <f t="shared" si="4"/>
        <v>995.00000000000011</v>
      </c>
    </row>
    <row r="49" spans="1:15" ht="41.25" customHeight="1" x14ac:dyDescent="0.3">
      <c r="A49" s="108" t="s">
        <v>1045</v>
      </c>
      <c r="B49" s="67">
        <v>2544</v>
      </c>
      <c r="C49" s="51">
        <v>43691</v>
      </c>
      <c r="D49" s="41" t="s">
        <v>1044</v>
      </c>
      <c r="E49" s="51">
        <v>43691</v>
      </c>
      <c r="F49" s="211" t="s">
        <v>98</v>
      </c>
      <c r="G49" s="110" t="s">
        <v>97</v>
      </c>
      <c r="H49" s="111" t="s">
        <v>1304</v>
      </c>
      <c r="I49" s="67" t="s">
        <v>123</v>
      </c>
      <c r="J49" s="46">
        <v>1</v>
      </c>
      <c r="K49" s="88">
        <v>3900</v>
      </c>
      <c r="L49" s="89">
        <f t="shared" si="5"/>
        <v>624</v>
      </c>
      <c r="M49" s="91">
        <f t="shared" si="3"/>
        <v>4524</v>
      </c>
      <c r="O49" s="1">
        <f t="shared" si="4"/>
        <v>3900.0000000000005</v>
      </c>
    </row>
    <row r="50" spans="1:15" ht="41.25" customHeight="1" x14ac:dyDescent="0.3">
      <c r="A50" s="108" t="s">
        <v>1045</v>
      </c>
      <c r="B50" s="67">
        <v>2544</v>
      </c>
      <c r="C50" s="51">
        <v>43691</v>
      </c>
      <c r="D50" s="41" t="s">
        <v>1044</v>
      </c>
      <c r="E50" s="51">
        <v>43691</v>
      </c>
      <c r="F50" s="211" t="s">
        <v>98</v>
      </c>
      <c r="G50" s="110" t="s">
        <v>97</v>
      </c>
      <c r="H50" s="111" t="s">
        <v>1430</v>
      </c>
      <c r="I50" s="67" t="s">
        <v>255</v>
      </c>
      <c r="J50" s="46">
        <v>45</v>
      </c>
      <c r="K50" s="88">
        <v>85</v>
      </c>
      <c r="L50" s="89">
        <f t="shared" si="5"/>
        <v>612</v>
      </c>
      <c r="M50" s="91">
        <f t="shared" si="3"/>
        <v>4437</v>
      </c>
      <c r="O50" s="1">
        <f t="shared" si="4"/>
        <v>3825.0000000000005</v>
      </c>
    </row>
    <row r="51" spans="1:15" ht="41.25" customHeight="1" x14ac:dyDescent="0.3">
      <c r="A51" s="108" t="s">
        <v>1045</v>
      </c>
      <c r="B51" s="67">
        <v>2544</v>
      </c>
      <c r="C51" s="51">
        <v>43691</v>
      </c>
      <c r="D51" s="41" t="s">
        <v>1044</v>
      </c>
      <c r="E51" s="51">
        <v>43691</v>
      </c>
      <c r="F51" s="211" t="s">
        <v>98</v>
      </c>
      <c r="G51" s="110" t="s">
        <v>97</v>
      </c>
      <c r="H51" s="111" t="s">
        <v>1431</v>
      </c>
      <c r="I51" s="67" t="s">
        <v>744</v>
      </c>
      <c r="J51" s="46">
        <v>1</v>
      </c>
      <c r="K51" s="88">
        <v>1038</v>
      </c>
      <c r="L51" s="89">
        <f>J51*(K51*0.16)</f>
        <v>166.08</v>
      </c>
      <c r="M51" s="91">
        <f t="shared" si="3"/>
        <v>1204.08</v>
      </c>
      <c r="O51" s="1">
        <f t="shared" si="4"/>
        <v>1038</v>
      </c>
    </row>
    <row r="52" spans="1:15" ht="41.25" customHeight="1" x14ac:dyDescent="0.3">
      <c r="A52" s="108" t="s">
        <v>1045</v>
      </c>
      <c r="B52" s="67">
        <v>2544</v>
      </c>
      <c r="C52" s="51">
        <v>43691</v>
      </c>
      <c r="D52" s="41" t="s">
        <v>1044</v>
      </c>
      <c r="E52" s="51">
        <v>43691</v>
      </c>
      <c r="F52" s="211" t="s">
        <v>98</v>
      </c>
      <c r="G52" s="110" t="s">
        <v>97</v>
      </c>
      <c r="H52" s="111" t="s">
        <v>1432</v>
      </c>
      <c r="I52" s="67" t="s">
        <v>352</v>
      </c>
      <c r="J52" s="46">
        <v>8</v>
      </c>
      <c r="K52" s="88">
        <v>225</v>
      </c>
      <c r="L52" s="89">
        <f>J52*(K52*0.16)</f>
        <v>288</v>
      </c>
      <c r="M52" s="91">
        <f>(J52*K52)+L52</f>
        <v>2088</v>
      </c>
      <c r="O52" s="1">
        <f t="shared" si="4"/>
        <v>1800.0000000000002</v>
      </c>
    </row>
    <row r="53" spans="1:15" ht="22.5" customHeight="1" thickBot="1" x14ac:dyDescent="0.35">
      <c r="A53" s="25"/>
      <c r="B53" s="25"/>
      <c r="C53" s="25"/>
      <c r="D53" s="25"/>
      <c r="E53" s="25"/>
      <c r="F53" s="25"/>
      <c r="G53" s="25"/>
      <c r="H53" s="25" t="s">
        <v>1219</v>
      </c>
      <c r="I53" s="25"/>
      <c r="J53" s="25"/>
      <c r="K53" s="25"/>
      <c r="L53" s="25"/>
      <c r="M53" s="234">
        <f>SUM(M12:M52)</f>
        <v>268624.15940000006</v>
      </c>
    </row>
    <row r="54" spans="1:15" x14ac:dyDescent="0.3">
      <c r="A54" s="28" t="s">
        <v>67</v>
      </c>
      <c r="B54" s="25"/>
    </row>
    <row r="55" spans="1:15" x14ac:dyDescent="0.3">
      <c r="A55" s="28"/>
      <c r="B55" s="25"/>
    </row>
    <row r="56" spans="1:15" x14ac:dyDescent="0.3">
      <c r="A56" s="28"/>
      <c r="B56" s="25"/>
    </row>
    <row r="58" spans="1:15" x14ac:dyDescent="0.3">
      <c r="A58" s="472" t="s">
        <v>85</v>
      </c>
      <c r="B58" s="472"/>
      <c r="D58" s="472" t="s">
        <v>203</v>
      </c>
      <c r="E58" s="472"/>
      <c r="F58" s="24"/>
      <c r="H58" s="121" t="s">
        <v>283</v>
      </c>
      <c r="J58" s="472" t="s">
        <v>86</v>
      </c>
      <c r="K58" s="472"/>
      <c r="L58" s="472"/>
    </row>
    <row r="59" spans="1:15" x14ac:dyDescent="0.3">
      <c r="A59" s="467" t="s">
        <v>0</v>
      </c>
      <c r="B59" s="467"/>
      <c r="C59" s="49"/>
      <c r="D59" s="467" t="s">
        <v>1</v>
      </c>
      <c r="E59" s="467"/>
      <c r="F59" s="49"/>
      <c r="G59" s="49"/>
      <c r="H59" s="120" t="s">
        <v>2</v>
      </c>
      <c r="I59" s="49"/>
      <c r="J59" s="467" t="s">
        <v>76</v>
      </c>
      <c r="K59" s="467"/>
      <c r="L59" s="467"/>
      <c r="M59" s="49"/>
    </row>
    <row r="61" spans="1:15" s="25" customFormat="1" ht="15" customHeight="1" x14ac:dyDescent="0.25">
      <c r="A61" s="468" t="s">
        <v>25</v>
      </c>
      <c r="B61" s="468"/>
      <c r="C61" s="468"/>
      <c r="D61" s="468"/>
      <c r="E61" s="468"/>
      <c r="F61" s="468"/>
      <c r="G61" s="468"/>
      <c r="H61" s="468"/>
      <c r="I61" s="468"/>
      <c r="J61" s="468"/>
      <c r="K61" s="468"/>
      <c r="L61" s="468"/>
      <c r="M61" s="468"/>
    </row>
  </sheetData>
  <mergeCells count="16">
    <mergeCell ref="A1:M1"/>
    <mergeCell ref="A5:C5"/>
    <mergeCell ref="A7:C8"/>
    <mergeCell ref="G7:H7"/>
    <mergeCell ref="L7:M7"/>
    <mergeCell ref="G8:H8"/>
    <mergeCell ref="A59:B59"/>
    <mergeCell ref="D59:E59"/>
    <mergeCell ref="J59:L59"/>
    <mergeCell ref="A61:M61"/>
    <mergeCell ref="A9:B9"/>
    <mergeCell ref="C9:G9"/>
    <mergeCell ref="I9:M9"/>
    <mergeCell ref="A58:B58"/>
    <mergeCell ref="D58:E58"/>
    <mergeCell ref="J58:L58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5" fitToHeight="0" orientation="landscape" r:id="rId2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5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616</v>
      </c>
      <c r="D9" s="470"/>
      <c r="E9" s="470"/>
      <c r="F9" s="470"/>
      <c r="G9" s="470"/>
      <c r="H9" s="11" t="s">
        <v>47</v>
      </c>
      <c r="I9" s="471" t="s">
        <v>617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3.5" customHeight="1" x14ac:dyDescent="0.3">
      <c r="A12" s="39" t="s">
        <v>618</v>
      </c>
      <c r="B12" s="50">
        <v>1453</v>
      </c>
      <c r="C12" s="51">
        <v>43612</v>
      </c>
      <c r="D12" s="41" t="s">
        <v>619</v>
      </c>
      <c r="E12" s="40">
        <v>43612</v>
      </c>
      <c r="F12" s="42" t="s">
        <v>157</v>
      </c>
      <c r="G12" s="43" t="s">
        <v>620</v>
      </c>
      <c r="H12" s="44" t="s">
        <v>765</v>
      </c>
      <c r="I12" s="45" t="s">
        <v>121</v>
      </c>
      <c r="J12" s="46">
        <v>1</v>
      </c>
      <c r="K12" s="112"/>
      <c r="L12" s="89"/>
      <c r="M12" s="91">
        <v>21500</v>
      </c>
    </row>
    <row r="13" spans="1:13" ht="41.25" customHeight="1" x14ac:dyDescent="0.3">
      <c r="A13" s="39"/>
      <c r="B13" s="50"/>
      <c r="C13" s="51"/>
      <c r="D13" s="41"/>
      <c r="E13" s="40"/>
      <c r="F13" s="42"/>
      <c r="G13" s="43"/>
      <c r="H13" s="44"/>
      <c r="I13" s="45"/>
      <c r="J13" s="46"/>
      <c r="K13" s="88"/>
      <c r="L13" s="89"/>
      <c r="M13" s="91"/>
    </row>
    <row r="14" spans="1:13" ht="41.25" customHeight="1" x14ac:dyDescent="0.3">
      <c r="A14" s="39"/>
      <c r="B14" s="50"/>
      <c r="C14" s="51"/>
      <c r="D14" s="41"/>
      <c r="E14" s="40"/>
      <c r="F14" s="42"/>
      <c r="G14" s="43"/>
      <c r="H14" s="44"/>
      <c r="I14" s="45"/>
      <c r="J14" s="46"/>
      <c r="K14" s="88"/>
      <c r="L14" s="89"/>
      <c r="M14" s="91"/>
    </row>
    <row r="15" spans="1:13" ht="41.25" customHeight="1" thickBot="1" x14ac:dyDescent="0.35">
      <c r="A15" s="195"/>
      <c r="B15" s="196"/>
      <c r="C15" s="197"/>
      <c r="D15" s="198"/>
      <c r="E15" s="199"/>
      <c r="F15" s="200"/>
      <c r="G15" s="201"/>
      <c r="H15" s="202"/>
      <c r="I15" s="203"/>
      <c r="J15" s="204"/>
      <c r="K15" s="205"/>
      <c r="L15" s="206"/>
      <c r="M15" s="175"/>
    </row>
    <row r="16" spans="1:13" ht="22.5" customHeight="1" thickBot="1" x14ac:dyDescent="0.3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07">
        <f>SUM(M12:M15)</f>
        <v>21500</v>
      </c>
    </row>
    <row r="17" spans="1:13" x14ac:dyDescent="0.3">
      <c r="A17" s="28" t="s">
        <v>67</v>
      </c>
      <c r="B17" s="25"/>
    </row>
    <row r="18" spans="1:13" x14ac:dyDescent="0.3">
      <c r="A18" s="28"/>
      <c r="B18" s="25"/>
    </row>
    <row r="19" spans="1:13" x14ac:dyDescent="0.3">
      <c r="A19" s="28"/>
      <c r="B19" s="25"/>
    </row>
    <row r="20" spans="1:13" x14ac:dyDescent="0.3">
      <c r="A20" s="28"/>
      <c r="B20" s="25"/>
    </row>
    <row r="21" spans="1:13" x14ac:dyDescent="0.3">
      <c r="A21" s="28"/>
      <c r="B21" s="25"/>
    </row>
    <row r="22" spans="1:13" x14ac:dyDescent="0.3">
      <c r="A22" s="28"/>
      <c r="B22" s="25"/>
    </row>
    <row r="24" spans="1:13" x14ac:dyDescent="0.3">
      <c r="A24" s="472" t="s">
        <v>85</v>
      </c>
      <c r="B24" s="472"/>
      <c r="D24" s="472" t="s">
        <v>203</v>
      </c>
      <c r="E24" s="472"/>
      <c r="F24" s="24"/>
      <c r="H24" s="121" t="s">
        <v>283</v>
      </c>
      <c r="J24" s="472" t="s">
        <v>86</v>
      </c>
      <c r="K24" s="472"/>
      <c r="L24" s="472"/>
    </row>
    <row r="25" spans="1:13" x14ac:dyDescent="0.3">
      <c r="A25" s="467" t="s">
        <v>0</v>
      </c>
      <c r="B25" s="467"/>
      <c r="C25" s="49"/>
      <c r="D25" s="467" t="s">
        <v>1</v>
      </c>
      <c r="E25" s="467"/>
      <c r="F25" s="49"/>
      <c r="G25" s="49"/>
      <c r="H25" s="120" t="s">
        <v>2</v>
      </c>
      <c r="I25" s="49"/>
      <c r="J25" s="467" t="s">
        <v>76</v>
      </c>
      <c r="K25" s="467"/>
      <c r="L25" s="467"/>
      <c r="M25" s="49"/>
    </row>
    <row r="27" spans="1:13" s="25" customFormat="1" ht="15" customHeight="1" x14ac:dyDescent="0.25">
      <c r="A27" s="468" t="s">
        <v>25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</row>
  </sheetData>
  <mergeCells count="16">
    <mergeCell ref="A1:M1"/>
    <mergeCell ref="A5:C5"/>
    <mergeCell ref="A7:C8"/>
    <mergeCell ref="G7:H7"/>
    <mergeCell ref="L7:M7"/>
    <mergeCell ref="G8:H8"/>
    <mergeCell ref="A25:B25"/>
    <mergeCell ref="D25:E25"/>
    <mergeCell ref="J25:L25"/>
    <mergeCell ref="A27:M27"/>
    <mergeCell ref="A9:B9"/>
    <mergeCell ref="C9:G9"/>
    <mergeCell ref="I9:M9"/>
    <mergeCell ref="A24:B24"/>
    <mergeCell ref="D24:E24"/>
    <mergeCell ref="J24:L24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orientation="landscape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7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270</v>
      </c>
      <c r="D9" s="470"/>
      <c r="E9" s="470"/>
      <c r="F9" s="470"/>
      <c r="G9" s="470"/>
      <c r="H9" s="11" t="s">
        <v>47</v>
      </c>
      <c r="I9" s="471" t="s">
        <v>269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1.25" customHeight="1" x14ac:dyDescent="0.3">
      <c r="A12" s="191" t="s">
        <v>272</v>
      </c>
      <c r="B12" s="73">
        <v>592</v>
      </c>
      <c r="C12" s="75">
        <v>43540</v>
      </c>
      <c r="D12" s="74" t="s">
        <v>271</v>
      </c>
      <c r="E12" s="75">
        <v>43539</v>
      </c>
      <c r="F12" s="70" t="s">
        <v>96</v>
      </c>
      <c r="G12" s="72" t="s">
        <v>95</v>
      </c>
      <c r="H12" s="72" t="s">
        <v>274</v>
      </c>
      <c r="I12" s="73" t="s">
        <v>273</v>
      </c>
      <c r="J12" s="286">
        <v>1</v>
      </c>
      <c r="K12" s="192">
        <v>512.07000000000005</v>
      </c>
      <c r="L12" s="193">
        <f t="shared" ref="L12:L18" si="0">K12*1.16</f>
        <v>594.00120000000004</v>
      </c>
      <c r="M12" s="171">
        <f t="shared" ref="M12:M17" si="1">J12*L12</f>
        <v>594.00120000000004</v>
      </c>
    </row>
    <row r="13" spans="1:13" ht="41.25" customHeight="1" x14ac:dyDescent="0.3">
      <c r="A13" s="191" t="s">
        <v>272</v>
      </c>
      <c r="B13" s="73">
        <v>592</v>
      </c>
      <c r="C13" s="75">
        <v>43540</v>
      </c>
      <c r="D13" s="74" t="s">
        <v>271</v>
      </c>
      <c r="E13" s="75">
        <v>43539</v>
      </c>
      <c r="F13" s="70" t="s">
        <v>96</v>
      </c>
      <c r="G13" s="72" t="s">
        <v>95</v>
      </c>
      <c r="H13" s="72" t="s">
        <v>275</v>
      </c>
      <c r="I13" s="73" t="s">
        <v>273</v>
      </c>
      <c r="J13" s="286">
        <v>1</v>
      </c>
      <c r="K13" s="192">
        <v>512.07000000000005</v>
      </c>
      <c r="L13" s="193">
        <f t="shared" si="0"/>
        <v>594.00120000000004</v>
      </c>
      <c r="M13" s="171">
        <f t="shared" si="1"/>
        <v>594.00120000000004</v>
      </c>
    </row>
    <row r="14" spans="1:13" ht="41.25" customHeight="1" x14ac:dyDescent="0.3">
      <c r="A14" s="191" t="s">
        <v>272</v>
      </c>
      <c r="B14" s="73">
        <v>592</v>
      </c>
      <c r="C14" s="75">
        <v>43540</v>
      </c>
      <c r="D14" s="74" t="s">
        <v>271</v>
      </c>
      <c r="E14" s="75">
        <v>43539</v>
      </c>
      <c r="F14" s="70" t="s">
        <v>96</v>
      </c>
      <c r="G14" s="72" t="s">
        <v>95</v>
      </c>
      <c r="H14" s="72" t="s">
        <v>276</v>
      </c>
      <c r="I14" s="73" t="s">
        <v>273</v>
      </c>
      <c r="J14" s="286">
        <v>1</v>
      </c>
      <c r="K14" s="192">
        <v>120.69</v>
      </c>
      <c r="L14" s="193">
        <f t="shared" si="0"/>
        <v>140.00039999999998</v>
      </c>
      <c r="M14" s="171">
        <f t="shared" si="1"/>
        <v>140.00039999999998</v>
      </c>
    </row>
    <row r="15" spans="1:13" ht="41.25" customHeight="1" x14ac:dyDescent="0.3">
      <c r="A15" s="191" t="s">
        <v>272</v>
      </c>
      <c r="B15" s="73">
        <v>592</v>
      </c>
      <c r="C15" s="75">
        <v>43540</v>
      </c>
      <c r="D15" s="74" t="s">
        <v>271</v>
      </c>
      <c r="E15" s="75">
        <v>43539</v>
      </c>
      <c r="F15" s="70" t="s">
        <v>96</v>
      </c>
      <c r="G15" s="72" t="s">
        <v>95</v>
      </c>
      <c r="H15" s="72" t="s">
        <v>277</v>
      </c>
      <c r="I15" s="73" t="s">
        <v>273</v>
      </c>
      <c r="J15" s="286">
        <v>3</v>
      </c>
      <c r="K15" s="192">
        <v>1246.5450000000001</v>
      </c>
      <c r="L15" s="193">
        <f t="shared" si="0"/>
        <v>1445.9921999999999</v>
      </c>
      <c r="M15" s="171">
        <f t="shared" si="1"/>
        <v>4337.9766</v>
      </c>
    </row>
    <row r="16" spans="1:13" ht="41.25" customHeight="1" x14ac:dyDescent="0.3">
      <c r="A16" s="191" t="s">
        <v>272</v>
      </c>
      <c r="B16" s="73">
        <v>592</v>
      </c>
      <c r="C16" s="75">
        <v>43540</v>
      </c>
      <c r="D16" s="74" t="s">
        <v>271</v>
      </c>
      <c r="E16" s="75">
        <v>43539</v>
      </c>
      <c r="F16" s="70" t="s">
        <v>96</v>
      </c>
      <c r="G16" s="72" t="s">
        <v>95</v>
      </c>
      <c r="H16" s="72" t="s">
        <v>278</v>
      </c>
      <c r="I16" s="73" t="s">
        <v>273</v>
      </c>
      <c r="J16" s="286">
        <v>3</v>
      </c>
      <c r="K16" s="192">
        <v>99.57</v>
      </c>
      <c r="L16" s="193">
        <f t="shared" si="0"/>
        <v>115.50119999999998</v>
      </c>
      <c r="M16" s="171">
        <f t="shared" si="1"/>
        <v>346.50359999999995</v>
      </c>
    </row>
    <row r="17" spans="1:13" ht="41.25" customHeight="1" x14ac:dyDescent="0.3">
      <c r="A17" s="191" t="s">
        <v>272</v>
      </c>
      <c r="B17" s="73">
        <v>592</v>
      </c>
      <c r="C17" s="75">
        <v>43540</v>
      </c>
      <c r="D17" s="74" t="s">
        <v>271</v>
      </c>
      <c r="E17" s="75">
        <v>43539</v>
      </c>
      <c r="F17" s="70" t="s">
        <v>96</v>
      </c>
      <c r="G17" s="72" t="s">
        <v>95</v>
      </c>
      <c r="H17" s="72" t="s">
        <v>279</v>
      </c>
      <c r="I17" s="73" t="s">
        <v>273</v>
      </c>
      <c r="J17" s="286">
        <v>1</v>
      </c>
      <c r="K17" s="192">
        <v>596.54999999999995</v>
      </c>
      <c r="L17" s="193">
        <f t="shared" si="0"/>
        <v>691.99799999999993</v>
      </c>
      <c r="M17" s="171">
        <f t="shared" si="1"/>
        <v>691.99799999999993</v>
      </c>
    </row>
    <row r="18" spans="1:13" ht="41.25" customHeight="1" x14ac:dyDescent="0.3">
      <c r="A18" s="191" t="s">
        <v>272</v>
      </c>
      <c r="B18" s="73">
        <v>592</v>
      </c>
      <c r="C18" s="75">
        <v>43540</v>
      </c>
      <c r="D18" s="74" t="s">
        <v>271</v>
      </c>
      <c r="E18" s="75">
        <v>43539</v>
      </c>
      <c r="F18" s="70" t="s">
        <v>96</v>
      </c>
      <c r="G18" s="72" t="s">
        <v>95</v>
      </c>
      <c r="H18" s="72" t="s">
        <v>280</v>
      </c>
      <c r="I18" s="73" t="s">
        <v>273</v>
      </c>
      <c r="J18" s="291">
        <v>3</v>
      </c>
      <c r="K18" s="194">
        <v>286.637</v>
      </c>
      <c r="L18" s="193">
        <f t="shared" si="0"/>
        <v>332.49892</v>
      </c>
      <c r="M18" s="171">
        <f>J18*L18</f>
        <v>997.49675999999999</v>
      </c>
    </row>
    <row r="19" spans="1:13" ht="41.25" customHeight="1" x14ac:dyDescent="0.3">
      <c r="A19" s="191"/>
      <c r="B19" s="73">
        <v>1895</v>
      </c>
      <c r="C19" s="75">
        <v>43603</v>
      </c>
      <c r="D19" s="74" t="s">
        <v>1052</v>
      </c>
      <c r="E19" s="75">
        <v>43584</v>
      </c>
      <c r="F19" s="70" t="s">
        <v>96</v>
      </c>
      <c r="G19" s="72" t="s">
        <v>95</v>
      </c>
      <c r="H19" s="72" t="s">
        <v>1053</v>
      </c>
      <c r="I19" s="73" t="s">
        <v>273</v>
      </c>
      <c r="J19" s="77">
        <v>2</v>
      </c>
      <c r="K19" s="194">
        <v>391.38</v>
      </c>
      <c r="L19" s="193">
        <v>125.24</v>
      </c>
      <c r="M19" s="91">
        <f t="shared" ref="M19:M26" si="2">(J19*K19)+L19</f>
        <v>908</v>
      </c>
    </row>
    <row r="20" spans="1:13" ht="41.25" customHeight="1" x14ac:dyDescent="0.3">
      <c r="A20" s="191"/>
      <c r="B20" s="73">
        <v>1895</v>
      </c>
      <c r="C20" s="75">
        <v>43603</v>
      </c>
      <c r="D20" s="74" t="s">
        <v>1052</v>
      </c>
      <c r="E20" s="75">
        <v>43584</v>
      </c>
      <c r="F20" s="70" t="s">
        <v>96</v>
      </c>
      <c r="G20" s="72" t="s">
        <v>95</v>
      </c>
      <c r="H20" s="72" t="s">
        <v>1054</v>
      </c>
      <c r="I20" s="73" t="s">
        <v>273</v>
      </c>
      <c r="J20" s="77">
        <v>1</v>
      </c>
      <c r="K20" s="194">
        <v>391.38</v>
      </c>
      <c r="L20" s="193">
        <v>62.62</v>
      </c>
      <c r="M20" s="91">
        <f t="shared" si="2"/>
        <v>454</v>
      </c>
    </row>
    <row r="21" spans="1:13" ht="41.25" customHeight="1" x14ac:dyDescent="0.3">
      <c r="A21" s="191"/>
      <c r="B21" s="73">
        <v>1895</v>
      </c>
      <c r="C21" s="75">
        <v>43603</v>
      </c>
      <c r="D21" s="74" t="s">
        <v>1052</v>
      </c>
      <c r="E21" s="75">
        <v>43584</v>
      </c>
      <c r="F21" s="70" t="s">
        <v>96</v>
      </c>
      <c r="G21" s="72" t="s">
        <v>95</v>
      </c>
      <c r="H21" s="72" t="s">
        <v>1055</v>
      </c>
      <c r="I21" s="73" t="s">
        <v>273</v>
      </c>
      <c r="J21" s="77">
        <v>1</v>
      </c>
      <c r="K21" s="194">
        <v>501.72</v>
      </c>
      <c r="L21" s="193">
        <v>80.27</v>
      </c>
      <c r="M21" s="91">
        <f t="shared" si="2"/>
        <v>581.99</v>
      </c>
    </row>
    <row r="22" spans="1:13" ht="41.25" customHeight="1" x14ac:dyDescent="0.3">
      <c r="A22" s="191"/>
      <c r="B22" s="73">
        <v>1895</v>
      </c>
      <c r="C22" s="75">
        <v>43603</v>
      </c>
      <c r="D22" s="74" t="s">
        <v>1052</v>
      </c>
      <c r="E22" s="75">
        <v>43584</v>
      </c>
      <c r="F22" s="70" t="s">
        <v>96</v>
      </c>
      <c r="G22" s="72" t="s">
        <v>95</v>
      </c>
      <c r="H22" s="72" t="s">
        <v>1056</v>
      </c>
      <c r="I22" s="73" t="s">
        <v>273</v>
      </c>
      <c r="J22" s="77">
        <v>1</v>
      </c>
      <c r="K22" s="194">
        <v>28.45</v>
      </c>
      <c r="L22" s="193">
        <v>4.55</v>
      </c>
      <c r="M22" s="91">
        <f t="shared" si="2"/>
        <v>33</v>
      </c>
    </row>
    <row r="23" spans="1:13" ht="41.25" customHeight="1" x14ac:dyDescent="0.3">
      <c r="A23" s="191"/>
      <c r="B23" s="73">
        <v>1895</v>
      </c>
      <c r="C23" s="75">
        <v>43603</v>
      </c>
      <c r="D23" s="74" t="s">
        <v>1052</v>
      </c>
      <c r="E23" s="75">
        <v>43584</v>
      </c>
      <c r="F23" s="70" t="s">
        <v>96</v>
      </c>
      <c r="G23" s="72" t="s">
        <v>95</v>
      </c>
      <c r="H23" s="72" t="s">
        <v>1057</v>
      </c>
      <c r="I23" s="73" t="s">
        <v>273</v>
      </c>
      <c r="J23" s="77">
        <v>4</v>
      </c>
      <c r="K23" s="194">
        <v>18.100000000000001</v>
      </c>
      <c r="L23" s="193">
        <v>11.58</v>
      </c>
      <c r="M23" s="171">
        <f t="shared" si="2"/>
        <v>83.98</v>
      </c>
    </row>
    <row r="24" spans="1:13" ht="41.25" customHeight="1" x14ac:dyDescent="0.3">
      <c r="A24" s="191"/>
      <c r="B24" s="73">
        <v>1895</v>
      </c>
      <c r="C24" s="75">
        <v>43603</v>
      </c>
      <c r="D24" s="74" t="s">
        <v>1052</v>
      </c>
      <c r="E24" s="75">
        <v>43584</v>
      </c>
      <c r="F24" s="70" t="s">
        <v>96</v>
      </c>
      <c r="G24" s="72" t="s">
        <v>95</v>
      </c>
      <c r="H24" s="72" t="s">
        <v>1058</v>
      </c>
      <c r="I24" s="73" t="s">
        <v>273</v>
      </c>
      <c r="J24" s="77">
        <v>2</v>
      </c>
      <c r="K24" s="194">
        <v>29.31</v>
      </c>
      <c r="L24" s="193">
        <v>9.3699999999999992</v>
      </c>
      <c r="M24" s="171">
        <f t="shared" si="2"/>
        <v>67.989999999999995</v>
      </c>
    </row>
    <row r="25" spans="1:13" ht="41.25" customHeight="1" x14ac:dyDescent="0.3">
      <c r="A25" s="191"/>
      <c r="B25" s="73">
        <v>1895</v>
      </c>
      <c r="C25" s="75">
        <v>43603</v>
      </c>
      <c r="D25" s="74" t="s">
        <v>1052</v>
      </c>
      <c r="E25" s="75">
        <v>43584</v>
      </c>
      <c r="F25" s="70" t="s">
        <v>96</v>
      </c>
      <c r="G25" s="72" t="s">
        <v>95</v>
      </c>
      <c r="H25" s="72" t="s">
        <v>1058</v>
      </c>
      <c r="I25" s="73" t="s">
        <v>273</v>
      </c>
      <c r="J25" s="77">
        <v>2</v>
      </c>
      <c r="K25" s="194">
        <v>29.31</v>
      </c>
      <c r="L25" s="193">
        <v>9.3699999999999992</v>
      </c>
      <c r="M25" s="171">
        <f t="shared" si="2"/>
        <v>67.989999999999995</v>
      </c>
    </row>
    <row r="26" spans="1:13" ht="41.25" customHeight="1" x14ac:dyDescent="0.3">
      <c r="A26" s="191"/>
      <c r="B26" s="73">
        <v>1895</v>
      </c>
      <c r="C26" s="75">
        <v>43603</v>
      </c>
      <c r="D26" s="74" t="s">
        <v>1052</v>
      </c>
      <c r="E26" s="75">
        <v>43584</v>
      </c>
      <c r="F26" s="70" t="s">
        <v>96</v>
      </c>
      <c r="G26" s="72" t="s">
        <v>95</v>
      </c>
      <c r="H26" s="72" t="s">
        <v>1057</v>
      </c>
      <c r="I26" s="73" t="s">
        <v>273</v>
      </c>
      <c r="J26" s="77">
        <v>2</v>
      </c>
      <c r="K26" s="194">
        <v>18.100000000000001</v>
      </c>
      <c r="L26" s="193">
        <v>5.79</v>
      </c>
      <c r="M26" s="171">
        <f t="shared" si="2"/>
        <v>41.99</v>
      </c>
    </row>
    <row r="27" spans="1:13" ht="41.25" customHeight="1" x14ac:dyDescent="0.3">
      <c r="A27" s="292" t="s">
        <v>1046</v>
      </c>
      <c r="B27" s="86">
        <v>1441</v>
      </c>
      <c r="C27" s="147">
        <v>43599</v>
      </c>
      <c r="D27" s="146" t="s">
        <v>621</v>
      </c>
      <c r="E27" s="147">
        <v>43599</v>
      </c>
      <c r="F27" s="148" t="s">
        <v>90</v>
      </c>
      <c r="G27" s="149" t="s">
        <v>84</v>
      </c>
      <c r="H27" s="149" t="s">
        <v>1047</v>
      </c>
      <c r="I27" s="86" t="s">
        <v>121</v>
      </c>
      <c r="J27" s="291">
        <v>10</v>
      </c>
      <c r="K27" s="194">
        <v>47.41</v>
      </c>
      <c r="L27" s="89">
        <f t="shared" ref="L27:L32" si="3">J27*(K27*0.16)</f>
        <v>75.855999999999995</v>
      </c>
      <c r="M27" s="91">
        <f t="shared" ref="M27:M32" si="4">(J27*K27)+L27</f>
        <v>549.9559999999999</v>
      </c>
    </row>
    <row r="28" spans="1:13" ht="41.25" customHeight="1" x14ac:dyDescent="0.3">
      <c r="A28" s="292" t="s">
        <v>1046</v>
      </c>
      <c r="B28" s="86">
        <v>1441</v>
      </c>
      <c r="C28" s="147">
        <v>43599</v>
      </c>
      <c r="D28" s="146" t="s">
        <v>621</v>
      </c>
      <c r="E28" s="147">
        <v>43599</v>
      </c>
      <c r="F28" s="148" t="s">
        <v>90</v>
      </c>
      <c r="G28" s="149" t="s">
        <v>84</v>
      </c>
      <c r="H28" s="149" t="s">
        <v>593</v>
      </c>
      <c r="I28" s="86" t="s">
        <v>121</v>
      </c>
      <c r="J28" s="291">
        <v>6</v>
      </c>
      <c r="K28" s="194">
        <v>68.97</v>
      </c>
      <c r="L28" s="89">
        <f t="shared" si="3"/>
        <v>66.211199999999991</v>
      </c>
      <c r="M28" s="91">
        <f t="shared" si="4"/>
        <v>480.03120000000001</v>
      </c>
    </row>
    <row r="29" spans="1:13" ht="41.25" customHeight="1" x14ac:dyDescent="0.3">
      <c r="A29" s="292" t="s">
        <v>1046</v>
      </c>
      <c r="B29" s="86">
        <v>1441</v>
      </c>
      <c r="C29" s="147">
        <v>43599</v>
      </c>
      <c r="D29" s="146" t="s">
        <v>621</v>
      </c>
      <c r="E29" s="147">
        <v>43599</v>
      </c>
      <c r="F29" s="148" t="s">
        <v>90</v>
      </c>
      <c r="G29" s="149" t="s">
        <v>84</v>
      </c>
      <c r="H29" s="149" t="s">
        <v>1048</v>
      </c>
      <c r="I29" s="86" t="s">
        <v>121</v>
      </c>
      <c r="J29" s="291">
        <v>2</v>
      </c>
      <c r="K29" s="194">
        <v>181.03</v>
      </c>
      <c r="L29" s="89">
        <f t="shared" si="3"/>
        <v>57.929600000000001</v>
      </c>
      <c r="M29" s="91">
        <f t="shared" si="4"/>
        <v>419.9896</v>
      </c>
    </row>
    <row r="30" spans="1:13" ht="41.25" customHeight="1" x14ac:dyDescent="0.3">
      <c r="A30" s="292" t="s">
        <v>1046</v>
      </c>
      <c r="B30" s="86">
        <v>1441</v>
      </c>
      <c r="C30" s="147">
        <v>43599</v>
      </c>
      <c r="D30" s="146" t="s">
        <v>621</v>
      </c>
      <c r="E30" s="147">
        <v>43599</v>
      </c>
      <c r="F30" s="148" t="s">
        <v>90</v>
      </c>
      <c r="G30" s="149" t="s">
        <v>84</v>
      </c>
      <c r="H30" s="149" t="s">
        <v>1049</v>
      </c>
      <c r="I30" s="86" t="s">
        <v>121</v>
      </c>
      <c r="J30" s="291">
        <v>4</v>
      </c>
      <c r="K30" s="194">
        <v>56.03</v>
      </c>
      <c r="L30" s="89">
        <f t="shared" si="3"/>
        <v>35.859200000000001</v>
      </c>
      <c r="M30" s="91">
        <f t="shared" si="4"/>
        <v>259.97919999999999</v>
      </c>
    </row>
    <row r="31" spans="1:13" ht="41.25" customHeight="1" x14ac:dyDescent="0.3">
      <c r="A31" s="292" t="s">
        <v>1046</v>
      </c>
      <c r="B31" s="73">
        <v>1441</v>
      </c>
      <c r="C31" s="75">
        <v>43599</v>
      </c>
      <c r="D31" s="74" t="s">
        <v>621</v>
      </c>
      <c r="E31" s="75">
        <v>43599</v>
      </c>
      <c r="F31" s="70" t="s">
        <v>90</v>
      </c>
      <c r="G31" s="72" t="s">
        <v>84</v>
      </c>
      <c r="H31" s="72" t="s">
        <v>1050</v>
      </c>
      <c r="I31" s="73" t="s">
        <v>121</v>
      </c>
      <c r="J31" s="286">
        <v>4</v>
      </c>
      <c r="K31" s="192">
        <v>47.41</v>
      </c>
      <c r="L31" s="193">
        <f t="shared" si="3"/>
        <v>30.342399999999998</v>
      </c>
      <c r="M31" s="91">
        <f t="shared" si="4"/>
        <v>219.98239999999998</v>
      </c>
    </row>
    <row r="32" spans="1:13" ht="41.25" customHeight="1" thickBot="1" x14ac:dyDescent="0.35">
      <c r="A32" s="292" t="s">
        <v>1046</v>
      </c>
      <c r="B32" s="184">
        <v>1441</v>
      </c>
      <c r="C32" s="162">
        <v>43599</v>
      </c>
      <c r="D32" s="163" t="s">
        <v>621</v>
      </c>
      <c r="E32" s="162">
        <v>43599</v>
      </c>
      <c r="F32" s="164" t="s">
        <v>90</v>
      </c>
      <c r="G32" s="182" t="s">
        <v>84</v>
      </c>
      <c r="H32" s="182" t="s">
        <v>1051</v>
      </c>
      <c r="I32" s="184" t="s">
        <v>121</v>
      </c>
      <c r="J32" s="327">
        <v>6</v>
      </c>
      <c r="K32" s="228">
        <v>25.86</v>
      </c>
      <c r="L32" s="229">
        <f t="shared" si="3"/>
        <v>24.825600000000001</v>
      </c>
      <c r="M32" s="91">
        <f t="shared" si="4"/>
        <v>179.98560000000001</v>
      </c>
    </row>
    <row r="33" spans="1:13" ht="22.5" customHeight="1" thickBot="1" x14ac:dyDescent="0.35">
      <c r="M33" s="169">
        <f>SUM(M12:M32)</f>
        <v>12050.841759999999</v>
      </c>
    </row>
    <row r="34" spans="1:13" x14ac:dyDescent="0.3">
      <c r="A34" s="28" t="s">
        <v>67</v>
      </c>
      <c r="B34" s="25"/>
    </row>
    <row r="36" spans="1:13" x14ac:dyDescent="0.3">
      <c r="A36" s="472" t="s">
        <v>85</v>
      </c>
      <c r="B36" s="472"/>
      <c r="D36" s="472" t="s">
        <v>203</v>
      </c>
      <c r="E36" s="472"/>
      <c r="F36" s="24"/>
      <c r="H36" s="121" t="s">
        <v>283</v>
      </c>
      <c r="J36" s="472" t="s">
        <v>86</v>
      </c>
      <c r="K36" s="472"/>
      <c r="L36" s="472"/>
    </row>
    <row r="37" spans="1:13" x14ac:dyDescent="0.3">
      <c r="A37" s="467" t="s">
        <v>0</v>
      </c>
      <c r="B37" s="467"/>
      <c r="C37" s="49"/>
      <c r="D37" s="467" t="s">
        <v>1</v>
      </c>
      <c r="E37" s="467"/>
      <c r="F37" s="49"/>
      <c r="G37" s="49"/>
      <c r="H37" s="120" t="s">
        <v>2</v>
      </c>
      <c r="I37" s="49"/>
      <c r="J37" s="467" t="s">
        <v>76</v>
      </c>
      <c r="K37" s="467"/>
      <c r="L37" s="467"/>
      <c r="M37" s="49"/>
    </row>
    <row r="39" spans="1:13" s="25" customFormat="1" ht="15" customHeight="1" x14ac:dyDescent="0.25">
      <c r="A39" s="468" t="s">
        <v>25</v>
      </c>
      <c r="B39" s="468"/>
      <c r="C39" s="468"/>
      <c r="D39" s="468"/>
      <c r="E39" s="468"/>
      <c r="F39" s="468"/>
      <c r="G39" s="468"/>
      <c r="H39" s="468"/>
      <c r="I39" s="468"/>
      <c r="J39" s="468"/>
      <c r="K39" s="468"/>
      <c r="L39" s="468"/>
      <c r="M39" s="468"/>
    </row>
  </sheetData>
  <mergeCells count="16">
    <mergeCell ref="A1:M1"/>
    <mergeCell ref="A5:C5"/>
    <mergeCell ref="A7:C8"/>
    <mergeCell ref="G7:H7"/>
    <mergeCell ref="L7:M7"/>
    <mergeCell ref="G8:H8"/>
    <mergeCell ref="A37:B37"/>
    <mergeCell ref="D37:E37"/>
    <mergeCell ref="J37:L37"/>
    <mergeCell ref="A39:M39"/>
    <mergeCell ref="A9:B9"/>
    <mergeCell ref="C9:G9"/>
    <mergeCell ref="I9:M9"/>
    <mergeCell ref="A36:B36"/>
    <mergeCell ref="D36:E36"/>
    <mergeCell ref="J36:L36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5" fitToHeight="0" orientation="landscape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view="pageBreakPreview" zoomScale="80" zoomScaleNormal="88" zoomScaleSheetLayoutView="80" zoomScalePageLayoutView="70" workbookViewId="0">
      <selection activeCell="C9" sqref="C9:G9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5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622</v>
      </c>
      <c r="D9" s="470"/>
      <c r="E9" s="470"/>
      <c r="F9" s="470"/>
      <c r="G9" s="470"/>
      <c r="H9" s="11" t="s">
        <v>47</v>
      </c>
      <c r="I9" s="471" t="s">
        <v>623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1.25" customHeight="1" x14ac:dyDescent="0.3">
      <c r="A12" s="159" t="s">
        <v>624</v>
      </c>
      <c r="B12" s="73">
        <v>1909</v>
      </c>
      <c r="C12" s="75">
        <v>43624</v>
      </c>
      <c r="D12" s="74"/>
      <c r="E12" s="75">
        <v>43624</v>
      </c>
      <c r="F12" s="70" t="s">
        <v>89</v>
      </c>
      <c r="G12" s="72" t="s">
        <v>88</v>
      </c>
      <c r="H12" s="72" t="s">
        <v>613</v>
      </c>
      <c r="I12" s="73"/>
      <c r="J12" s="76"/>
      <c r="K12" s="65"/>
      <c r="L12" s="62"/>
      <c r="M12" s="171">
        <v>7200</v>
      </c>
    </row>
    <row r="13" spans="1:13" ht="41.25" customHeight="1" x14ac:dyDescent="0.3">
      <c r="A13" s="159" t="s">
        <v>625</v>
      </c>
      <c r="B13" s="73">
        <v>1919</v>
      </c>
      <c r="C13" s="75">
        <v>43630</v>
      </c>
      <c r="D13" s="74"/>
      <c r="E13" s="75">
        <v>43630</v>
      </c>
      <c r="F13" s="70" t="s">
        <v>89</v>
      </c>
      <c r="G13" s="72" t="s">
        <v>88</v>
      </c>
      <c r="H13" s="72" t="s">
        <v>613</v>
      </c>
      <c r="I13" s="73"/>
      <c r="J13" s="76"/>
      <c r="K13" s="65"/>
      <c r="L13" s="62"/>
      <c r="M13" s="171">
        <v>7200</v>
      </c>
    </row>
    <row r="14" spans="1:13" ht="41.25" customHeight="1" x14ac:dyDescent="0.3">
      <c r="A14" s="159" t="s">
        <v>626</v>
      </c>
      <c r="B14" s="73">
        <v>1940</v>
      </c>
      <c r="C14" s="75">
        <v>43637</v>
      </c>
      <c r="D14" s="74"/>
      <c r="E14" s="75">
        <v>43637</v>
      </c>
      <c r="F14" s="70" t="s">
        <v>89</v>
      </c>
      <c r="G14" s="72" t="s">
        <v>88</v>
      </c>
      <c r="H14" s="72" t="s">
        <v>613</v>
      </c>
      <c r="I14" s="73"/>
      <c r="J14" s="76"/>
      <c r="K14" s="65"/>
      <c r="L14" s="62"/>
      <c r="M14" s="171">
        <v>7200</v>
      </c>
    </row>
    <row r="15" spans="1:13" ht="41.25" customHeight="1" x14ac:dyDescent="0.3">
      <c r="A15" s="191" t="s">
        <v>1378</v>
      </c>
      <c r="B15" s="73">
        <v>1956</v>
      </c>
      <c r="C15" s="75">
        <v>43644</v>
      </c>
      <c r="D15" s="74"/>
      <c r="E15" s="75">
        <v>43644</v>
      </c>
      <c r="F15" s="70" t="s">
        <v>89</v>
      </c>
      <c r="G15" s="72" t="s">
        <v>88</v>
      </c>
      <c r="H15" s="72" t="s">
        <v>613</v>
      </c>
      <c r="I15" s="73"/>
      <c r="J15" s="76"/>
      <c r="K15" s="65"/>
      <c r="L15" s="62"/>
      <c r="M15" s="171">
        <v>7200</v>
      </c>
    </row>
    <row r="16" spans="1:13" ht="41.25" customHeight="1" x14ac:dyDescent="0.3">
      <c r="A16" s="191" t="s">
        <v>1379</v>
      </c>
      <c r="B16" s="73">
        <v>2133</v>
      </c>
      <c r="C16" s="75">
        <v>43651</v>
      </c>
      <c r="D16" s="74"/>
      <c r="E16" s="75">
        <v>43651</v>
      </c>
      <c r="F16" s="70" t="s">
        <v>89</v>
      </c>
      <c r="G16" s="72" t="s">
        <v>88</v>
      </c>
      <c r="H16" s="72" t="s">
        <v>613</v>
      </c>
      <c r="I16" s="73"/>
      <c r="J16" s="76"/>
      <c r="K16" s="65"/>
      <c r="L16" s="62"/>
      <c r="M16" s="171">
        <v>7200</v>
      </c>
    </row>
    <row r="17" spans="1:13" ht="41.25" customHeight="1" x14ac:dyDescent="0.3">
      <c r="A17" s="191" t="s">
        <v>1380</v>
      </c>
      <c r="B17" s="73">
        <v>2568</v>
      </c>
      <c r="C17" s="75">
        <v>43700</v>
      </c>
      <c r="D17" s="74"/>
      <c r="E17" s="75">
        <v>43700</v>
      </c>
      <c r="F17" s="70" t="s">
        <v>89</v>
      </c>
      <c r="G17" s="72" t="s">
        <v>88</v>
      </c>
      <c r="H17" s="72" t="s">
        <v>613</v>
      </c>
      <c r="I17" s="73"/>
      <c r="J17" s="76"/>
      <c r="K17" s="65"/>
      <c r="L17" s="62"/>
      <c r="M17" s="171">
        <v>21000</v>
      </c>
    </row>
    <row r="18" spans="1:13" ht="41.25" customHeight="1" x14ac:dyDescent="0.3">
      <c r="A18" s="191" t="s">
        <v>1381</v>
      </c>
      <c r="B18" s="73">
        <v>2569</v>
      </c>
      <c r="C18" s="75">
        <v>43700</v>
      </c>
      <c r="D18" s="74"/>
      <c r="E18" s="75">
        <v>43700</v>
      </c>
      <c r="F18" s="70" t="s">
        <v>89</v>
      </c>
      <c r="G18" s="72" t="s">
        <v>88</v>
      </c>
      <c r="H18" s="72" t="s">
        <v>613</v>
      </c>
      <c r="I18" s="73"/>
      <c r="J18" s="76"/>
      <c r="K18" s="65"/>
      <c r="L18" s="62"/>
      <c r="M18" s="171">
        <v>21000</v>
      </c>
    </row>
    <row r="19" spans="1:13" ht="41.25" customHeight="1" x14ac:dyDescent="0.3">
      <c r="A19" s="191" t="s">
        <v>1382</v>
      </c>
      <c r="B19" s="73">
        <v>2570</v>
      </c>
      <c r="C19" s="75">
        <v>43700</v>
      </c>
      <c r="D19" s="74"/>
      <c r="E19" s="75">
        <v>43700</v>
      </c>
      <c r="F19" s="70" t="s">
        <v>89</v>
      </c>
      <c r="G19" s="72" t="s">
        <v>88</v>
      </c>
      <c r="H19" s="72" t="s">
        <v>613</v>
      </c>
      <c r="I19" s="73"/>
      <c r="J19" s="76"/>
      <c r="K19" s="65"/>
      <c r="L19" s="62"/>
      <c r="M19" s="171">
        <v>21000</v>
      </c>
    </row>
    <row r="20" spans="1:13" ht="41.25" customHeight="1" x14ac:dyDescent="0.3">
      <c r="A20" s="191" t="s">
        <v>1383</v>
      </c>
      <c r="B20" s="73">
        <v>2576</v>
      </c>
      <c r="C20" s="75">
        <v>43707</v>
      </c>
      <c r="D20" s="74"/>
      <c r="E20" s="75">
        <v>43707</v>
      </c>
      <c r="F20" s="70" t="s">
        <v>89</v>
      </c>
      <c r="G20" s="72" t="s">
        <v>88</v>
      </c>
      <c r="H20" s="72" t="s">
        <v>613</v>
      </c>
      <c r="I20" s="73"/>
      <c r="J20" s="76"/>
      <c r="K20" s="65"/>
      <c r="L20" s="62"/>
      <c r="M20" s="171">
        <v>21000</v>
      </c>
    </row>
    <row r="21" spans="1:13" ht="41.25" customHeight="1" x14ac:dyDescent="0.3">
      <c r="A21" s="191" t="s">
        <v>1384</v>
      </c>
      <c r="B21" s="73">
        <v>2667</v>
      </c>
      <c r="C21" s="75">
        <v>43714</v>
      </c>
      <c r="D21" s="74"/>
      <c r="E21" s="75">
        <v>43714</v>
      </c>
      <c r="F21" s="70" t="s">
        <v>89</v>
      </c>
      <c r="G21" s="72" t="s">
        <v>88</v>
      </c>
      <c r="H21" s="72" t="s">
        <v>613</v>
      </c>
      <c r="I21" s="73"/>
      <c r="J21" s="76"/>
      <c r="K21" s="65"/>
      <c r="L21" s="62"/>
      <c r="M21" s="171">
        <v>26400</v>
      </c>
    </row>
    <row r="22" spans="1:13" ht="41.25" customHeight="1" x14ac:dyDescent="0.3">
      <c r="A22" s="1" t="s">
        <v>1385</v>
      </c>
      <c r="B22" s="191">
        <v>2830</v>
      </c>
      <c r="C22" s="75">
        <v>43727</v>
      </c>
      <c r="D22" s="74"/>
      <c r="E22" s="75">
        <v>43727</v>
      </c>
      <c r="F22" s="70" t="s">
        <v>89</v>
      </c>
      <c r="G22" s="72" t="s">
        <v>88</v>
      </c>
      <c r="H22" s="72" t="s">
        <v>613</v>
      </c>
      <c r="I22" s="73"/>
      <c r="J22" s="76"/>
      <c r="K22" s="65"/>
      <c r="L22" s="62"/>
      <c r="M22" s="171">
        <v>21000</v>
      </c>
    </row>
    <row r="23" spans="1:13" ht="41.25" customHeight="1" x14ac:dyDescent="0.3">
      <c r="A23" s="1" t="s">
        <v>1386</v>
      </c>
      <c r="B23" s="191">
        <v>2833</v>
      </c>
      <c r="C23" s="75">
        <v>43727</v>
      </c>
      <c r="D23" s="74"/>
      <c r="E23" s="75">
        <v>43727</v>
      </c>
      <c r="F23" s="70" t="s">
        <v>89</v>
      </c>
      <c r="G23" s="72" t="s">
        <v>88</v>
      </c>
      <c r="H23" s="72" t="s">
        <v>613</v>
      </c>
      <c r="I23" s="73"/>
      <c r="J23" s="76"/>
      <c r="K23" s="65"/>
      <c r="L23" s="62"/>
      <c r="M23" s="171">
        <v>21000</v>
      </c>
    </row>
    <row r="24" spans="1:13" ht="41.25" customHeight="1" x14ac:dyDescent="0.3">
      <c r="A24" s="1" t="s">
        <v>1387</v>
      </c>
      <c r="B24" s="191">
        <v>2841</v>
      </c>
      <c r="C24" s="75">
        <v>43735</v>
      </c>
      <c r="D24" s="74"/>
      <c r="E24" s="75">
        <v>43735</v>
      </c>
      <c r="F24" s="70" t="s">
        <v>89</v>
      </c>
      <c r="G24" s="72" t="s">
        <v>88</v>
      </c>
      <c r="H24" s="72" t="s">
        <v>613</v>
      </c>
      <c r="I24" s="73"/>
      <c r="J24" s="76"/>
      <c r="K24" s="65"/>
      <c r="L24" s="62"/>
      <c r="M24" s="171">
        <v>27900</v>
      </c>
    </row>
    <row r="25" spans="1:13" ht="41.25" customHeight="1" x14ac:dyDescent="0.3">
      <c r="A25" s="1" t="s">
        <v>1388</v>
      </c>
      <c r="B25" s="191">
        <v>2959</v>
      </c>
      <c r="C25" s="75">
        <v>43743</v>
      </c>
      <c r="D25" s="74"/>
      <c r="E25" s="75">
        <v>43743</v>
      </c>
      <c r="F25" s="70" t="s">
        <v>89</v>
      </c>
      <c r="G25" s="72" t="s">
        <v>88</v>
      </c>
      <c r="H25" s="72" t="s">
        <v>613</v>
      </c>
      <c r="I25" s="73"/>
      <c r="J25" s="76"/>
      <c r="K25" s="65"/>
      <c r="L25" s="62"/>
      <c r="M25" s="171">
        <v>27900</v>
      </c>
    </row>
    <row r="26" spans="1:13" ht="41.25" customHeight="1" x14ac:dyDescent="0.3">
      <c r="A26" s="1" t="s">
        <v>1389</v>
      </c>
      <c r="B26" s="191">
        <v>2962</v>
      </c>
      <c r="C26" s="75">
        <v>43749</v>
      </c>
      <c r="D26" s="74"/>
      <c r="E26" s="75">
        <v>43749</v>
      </c>
      <c r="F26" s="70" t="s">
        <v>89</v>
      </c>
      <c r="G26" s="72" t="s">
        <v>88</v>
      </c>
      <c r="H26" s="72" t="s">
        <v>613</v>
      </c>
      <c r="I26" s="73"/>
      <c r="J26" s="76"/>
      <c r="K26" s="65"/>
      <c r="L26" s="62"/>
      <c r="M26" s="171">
        <v>30300</v>
      </c>
    </row>
    <row r="27" spans="1:13" ht="41.25" customHeight="1" x14ac:dyDescent="0.3">
      <c r="A27" s="1" t="s">
        <v>1390</v>
      </c>
      <c r="B27" s="191">
        <v>2969</v>
      </c>
      <c r="C27" s="75">
        <v>43756</v>
      </c>
      <c r="D27" s="74"/>
      <c r="E27" s="75">
        <v>43756</v>
      </c>
      <c r="F27" s="70" t="s">
        <v>89</v>
      </c>
      <c r="G27" s="72" t="s">
        <v>88</v>
      </c>
      <c r="H27" s="72" t="s">
        <v>613</v>
      </c>
      <c r="I27" s="73"/>
      <c r="J27" s="76"/>
      <c r="K27" s="65"/>
      <c r="L27" s="62"/>
      <c r="M27" s="171">
        <v>30300</v>
      </c>
    </row>
    <row r="28" spans="1:13" ht="51.75" customHeight="1" x14ac:dyDescent="0.3">
      <c r="A28" s="191" t="s">
        <v>1059</v>
      </c>
      <c r="B28" s="73">
        <v>2049</v>
      </c>
      <c r="C28" s="75">
        <v>43662</v>
      </c>
      <c r="D28" s="74" t="s">
        <v>1060</v>
      </c>
      <c r="E28" s="75">
        <v>43655</v>
      </c>
      <c r="F28" s="70" t="s">
        <v>90</v>
      </c>
      <c r="G28" s="72" t="s">
        <v>84</v>
      </c>
      <c r="H28" s="328" t="s">
        <v>1061</v>
      </c>
      <c r="I28" s="73" t="s">
        <v>121</v>
      </c>
      <c r="J28" s="286">
        <v>14</v>
      </c>
      <c r="K28" s="192">
        <v>1310.3399999999999</v>
      </c>
      <c r="L28" s="89">
        <f t="shared" ref="L28:L42" si="0">J28*(K28*0.16)</f>
        <v>2935.1615999999999</v>
      </c>
      <c r="M28" s="91">
        <f t="shared" ref="M28:M42" si="1">(J28*K28)+L28</f>
        <v>21279.921599999998</v>
      </c>
    </row>
    <row r="29" spans="1:13" ht="51.75" customHeight="1" x14ac:dyDescent="0.3">
      <c r="A29" s="191" t="s">
        <v>1059</v>
      </c>
      <c r="B29" s="73">
        <v>2049</v>
      </c>
      <c r="C29" s="75">
        <v>43662</v>
      </c>
      <c r="D29" s="74" t="s">
        <v>1060</v>
      </c>
      <c r="E29" s="75">
        <v>43655</v>
      </c>
      <c r="F29" s="70" t="s">
        <v>90</v>
      </c>
      <c r="G29" s="72" t="s">
        <v>84</v>
      </c>
      <c r="H29" s="328" t="s">
        <v>768</v>
      </c>
      <c r="I29" s="73" t="s">
        <v>481</v>
      </c>
      <c r="J29" s="286">
        <v>12</v>
      </c>
      <c r="K29" s="192">
        <v>155.16999999999999</v>
      </c>
      <c r="L29" s="89">
        <f t="shared" si="0"/>
        <v>297.92639999999994</v>
      </c>
      <c r="M29" s="91">
        <f t="shared" si="1"/>
        <v>2159.9663999999998</v>
      </c>
    </row>
    <row r="30" spans="1:13" ht="51.75" customHeight="1" x14ac:dyDescent="0.3">
      <c r="A30" s="191" t="s">
        <v>1059</v>
      </c>
      <c r="B30" s="73">
        <v>2049</v>
      </c>
      <c r="C30" s="75">
        <v>43662</v>
      </c>
      <c r="D30" s="74" t="s">
        <v>1060</v>
      </c>
      <c r="E30" s="75">
        <v>43655</v>
      </c>
      <c r="F30" s="70" t="s">
        <v>90</v>
      </c>
      <c r="G30" s="72" t="s">
        <v>84</v>
      </c>
      <c r="H30" s="328" t="s">
        <v>812</v>
      </c>
      <c r="I30" s="73" t="s">
        <v>121</v>
      </c>
      <c r="J30" s="286">
        <v>2</v>
      </c>
      <c r="K30" s="192">
        <v>159.47999999999999</v>
      </c>
      <c r="L30" s="89">
        <f t="shared" si="0"/>
        <v>51.0336</v>
      </c>
      <c r="M30" s="91">
        <f t="shared" si="1"/>
        <v>369.99359999999996</v>
      </c>
    </row>
    <row r="31" spans="1:13" ht="51.75" customHeight="1" x14ac:dyDescent="0.3">
      <c r="A31" s="191" t="s">
        <v>1063</v>
      </c>
      <c r="B31" s="73">
        <v>2625</v>
      </c>
      <c r="C31" s="75">
        <v>43707</v>
      </c>
      <c r="D31" s="74" t="s">
        <v>1062</v>
      </c>
      <c r="E31" s="75">
        <v>43705</v>
      </c>
      <c r="F31" s="70" t="s">
        <v>92</v>
      </c>
      <c r="G31" s="72" t="s">
        <v>91</v>
      </c>
      <c r="H31" s="328" t="s">
        <v>1064</v>
      </c>
      <c r="I31" s="73" t="s">
        <v>134</v>
      </c>
      <c r="J31" s="286">
        <v>12</v>
      </c>
      <c r="K31" s="192">
        <v>333.33300000000003</v>
      </c>
      <c r="L31" s="89">
        <f t="shared" si="0"/>
        <v>639.99936000000002</v>
      </c>
      <c r="M31" s="91">
        <f t="shared" si="1"/>
        <v>4639.9953599999999</v>
      </c>
    </row>
    <row r="32" spans="1:13" ht="51.75" customHeight="1" x14ac:dyDescent="0.3">
      <c r="A32" s="191" t="s">
        <v>1063</v>
      </c>
      <c r="B32" s="73">
        <v>2625</v>
      </c>
      <c r="C32" s="75">
        <v>43707</v>
      </c>
      <c r="D32" s="74" t="s">
        <v>1062</v>
      </c>
      <c r="E32" s="75">
        <v>43705</v>
      </c>
      <c r="F32" s="70" t="s">
        <v>92</v>
      </c>
      <c r="G32" s="72" t="s">
        <v>91</v>
      </c>
      <c r="H32" s="328" t="s">
        <v>1065</v>
      </c>
      <c r="I32" s="73" t="s">
        <v>134</v>
      </c>
      <c r="J32" s="286">
        <v>12</v>
      </c>
      <c r="K32" s="192">
        <v>333.33300000000003</v>
      </c>
      <c r="L32" s="89">
        <f t="shared" si="0"/>
        <v>639.99936000000002</v>
      </c>
      <c r="M32" s="91">
        <f t="shared" si="1"/>
        <v>4639.9953599999999</v>
      </c>
    </row>
    <row r="33" spans="1:13" ht="51.75" customHeight="1" x14ac:dyDescent="0.3">
      <c r="A33" s="191" t="s">
        <v>1063</v>
      </c>
      <c r="B33" s="73">
        <v>2625</v>
      </c>
      <c r="C33" s="75">
        <v>43707</v>
      </c>
      <c r="D33" s="74" t="s">
        <v>1062</v>
      </c>
      <c r="E33" s="75">
        <v>43705</v>
      </c>
      <c r="F33" s="70" t="s">
        <v>92</v>
      </c>
      <c r="G33" s="72" t="s">
        <v>91</v>
      </c>
      <c r="H33" s="328" t="s">
        <v>1066</v>
      </c>
      <c r="I33" s="73" t="s">
        <v>134</v>
      </c>
      <c r="J33" s="286">
        <v>28</v>
      </c>
      <c r="K33" s="192">
        <v>200</v>
      </c>
      <c r="L33" s="89">
        <f t="shared" si="0"/>
        <v>896</v>
      </c>
      <c r="M33" s="91">
        <f t="shared" si="1"/>
        <v>6496</v>
      </c>
    </row>
    <row r="34" spans="1:13" ht="51.75" customHeight="1" x14ac:dyDescent="0.3">
      <c r="A34" s="191" t="s">
        <v>1063</v>
      </c>
      <c r="B34" s="73">
        <v>2625</v>
      </c>
      <c r="C34" s="75">
        <v>43707</v>
      </c>
      <c r="D34" s="74" t="s">
        <v>1062</v>
      </c>
      <c r="E34" s="75">
        <v>43705</v>
      </c>
      <c r="F34" s="70" t="s">
        <v>92</v>
      </c>
      <c r="G34" s="72" t="s">
        <v>91</v>
      </c>
      <c r="H34" s="328" t="s">
        <v>1067</v>
      </c>
      <c r="I34" s="73" t="s">
        <v>134</v>
      </c>
      <c r="J34" s="286">
        <v>3</v>
      </c>
      <c r="K34" s="192">
        <v>4200</v>
      </c>
      <c r="L34" s="89">
        <f t="shared" si="0"/>
        <v>2016</v>
      </c>
      <c r="M34" s="91">
        <f t="shared" si="1"/>
        <v>14616</v>
      </c>
    </row>
    <row r="35" spans="1:13" ht="51.75" customHeight="1" x14ac:dyDescent="0.3">
      <c r="A35" s="191" t="s">
        <v>1063</v>
      </c>
      <c r="B35" s="73">
        <v>2625</v>
      </c>
      <c r="C35" s="75">
        <v>43707</v>
      </c>
      <c r="D35" s="74" t="s">
        <v>1062</v>
      </c>
      <c r="E35" s="75">
        <v>43705</v>
      </c>
      <c r="F35" s="70" t="s">
        <v>92</v>
      </c>
      <c r="G35" s="72" t="s">
        <v>91</v>
      </c>
      <c r="H35" s="328" t="s">
        <v>1068</v>
      </c>
      <c r="I35" s="73" t="s">
        <v>1069</v>
      </c>
      <c r="J35" s="286">
        <v>15</v>
      </c>
      <c r="K35" s="192">
        <v>960</v>
      </c>
      <c r="L35" s="89">
        <f t="shared" si="0"/>
        <v>2304</v>
      </c>
      <c r="M35" s="91">
        <f t="shared" si="1"/>
        <v>16704</v>
      </c>
    </row>
    <row r="36" spans="1:13" ht="51.75" customHeight="1" x14ac:dyDescent="0.3">
      <c r="A36" s="191" t="s">
        <v>1063</v>
      </c>
      <c r="B36" s="73">
        <v>2625</v>
      </c>
      <c r="C36" s="75">
        <v>43707</v>
      </c>
      <c r="D36" s="74" t="s">
        <v>1062</v>
      </c>
      <c r="E36" s="75">
        <v>43705</v>
      </c>
      <c r="F36" s="70" t="s">
        <v>92</v>
      </c>
      <c r="G36" s="72" t="s">
        <v>91</v>
      </c>
      <c r="H36" s="72" t="s">
        <v>1070</v>
      </c>
      <c r="I36" s="73" t="s">
        <v>121</v>
      </c>
      <c r="J36" s="286">
        <v>1</v>
      </c>
      <c r="K36" s="192">
        <v>2000</v>
      </c>
      <c r="L36" s="89">
        <f t="shared" si="0"/>
        <v>320</v>
      </c>
      <c r="M36" s="91">
        <f t="shared" si="1"/>
        <v>2320</v>
      </c>
    </row>
    <row r="37" spans="1:13" ht="51.75" customHeight="1" x14ac:dyDescent="0.3">
      <c r="A37" s="191" t="s">
        <v>1063</v>
      </c>
      <c r="B37" s="73">
        <v>2625</v>
      </c>
      <c r="C37" s="75">
        <v>43707</v>
      </c>
      <c r="D37" s="74" t="s">
        <v>1062</v>
      </c>
      <c r="E37" s="75">
        <v>43705</v>
      </c>
      <c r="F37" s="70" t="s">
        <v>92</v>
      </c>
      <c r="G37" s="72" t="s">
        <v>91</v>
      </c>
      <c r="H37" s="72" t="s">
        <v>1071</v>
      </c>
      <c r="I37" s="73" t="s">
        <v>123</v>
      </c>
      <c r="J37" s="286">
        <v>6</v>
      </c>
      <c r="K37" s="192">
        <v>3103.45</v>
      </c>
      <c r="L37" s="89">
        <f t="shared" si="0"/>
        <v>2979.3119999999999</v>
      </c>
      <c r="M37" s="91">
        <f t="shared" si="1"/>
        <v>21600.011999999995</v>
      </c>
    </row>
    <row r="38" spans="1:13" ht="51.75" customHeight="1" x14ac:dyDescent="0.3">
      <c r="A38" s="191" t="s">
        <v>1063</v>
      </c>
      <c r="B38" s="73">
        <v>2625</v>
      </c>
      <c r="C38" s="75">
        <v>43707</v>
      </c>
      <c r="D38" s="74" t="s">
        <v>1062</v>
      </c>
      <c r="E38" s="75">
        <v>43705</v>
      </c>
      <c r="F38" s="70" t="s">
        <v>92</v>
      </c>
      <c r="G38" s="72" t="s">
        <v>91</v>
      </c>
      <c r="H38" s="72" t="s">
        <v>1072</v>
      </c>
      <c r="I38" s="73" t="s">
        <v>121</v>
      </c>
      <c r="J38" s="286">
        <v>12</v>
      </c>
      <c r="K38" s="192">
        <v>142.5</v>
      </c>
      <c r="L38" s="89">
        <f t="shared" si="0"/>
        <v>273.60000000000002</v>
      </c>
      <c r="M38" s="91">
        <f t="shared" si="1"/>
        <v>1983.6</v>
      </c>
    </row>
    <row r="39" spans="1:13" ht="51.75" customHeight="1" x14ac:dyDescent="0.3">
      <c r="A39" s="191" t="s">
        <v>1063</v>
      </c>
      <c r="B39" s="73">
        <v>2625</v>
      </c>
      <c r="C39" s="75">
        <v>43707</v>
      </c>
      <c r="D39" s="74" t="s">
        <v>1062</v>
      </c>
      <c r="E39" s="75">
        <v>43705</v>
      </c>
      <c r="F39" s="70" t="s">
        <v>92</v>
      </c>
      <c r="G39" s="72" t="s">
        <v>91</v>
      </c>
      <c r="H39" s="72" t="s">
        <v>1073</v>
      </c>
      <c r="I39" s="73" t="s">
        <v>121</v>
      </c>
      <c r="J39" s="286">
        <v>12</v>
      </c>
      <c r="K39" s="192">
        <v>97.5</v>
      </c>
      <c r="L39" s="89">
        <f t="shared" si="0"/>
        <v>187.2</v>
      </c>
      <c r="M39" s="91">
        <f t="shared" si="1"/>
        <v>1357.2</v>
      </c>
    </row>
    <row r="40" spans="1:13" ht="51.75" customHeight="1" x14ac:dyDescent="0.3">
      <c r="A40" s="191" t="s">
        <v>1063</v>
      </c>
      <c r="B40" s="73">
        <v>2625</v>
      </c>
      <c r="C40" s="75">
        <v>43707</v>
      </c>
      <c r="D40" s="74" t="s">
        <v>1062</v>
      </c>
      <c r="E40" s="75">
        <v>43705</v>
      </c>
      <c r="F40" s="70" t="s">
        <v>92</v>
      </c>
      <c r="G40" s="72" t="s">
        <v>91</v>
      </c>
      <c r="H40" s="72" t="s">
        <v>1074</v>
      </c>
      <c r="I40" s="73" t="s">
        <v>121</v>
      </c>
      <c r="J40" s="286">
        <v>6</v>
      </c>
      <c r="K40" s="192">
        <v>586</v>
      </c>
      <c r="L40" s="89">
        <f t="shared" si="0"/>
        <v>562.56000000000006</v>
      </c>
      <c r="M40" s="91">
        <f t="shared" si="1"/>
        <v>4078.56</v>
      </c>
    </row>
    <row r="41" spans="1:13" ht="51.75" customHeight="1" x14ac:dyDescent="0.3">
      <c r="A41" s="191" t="s">
        <v>1063</v>
      </c>
      <c r="B41" s="73">
        <v>2625</v>
      </c>
      <c r="C41" s="75">
        <v>43707</v>
      </c>
      <c r="D41" s="74" t="s">
        <v>1062</v>
      </c>
      <c r="E41" s="75">
        <v>43705</v>
      </c>
      <c r="F41" s="70" t="s">
        <v>92</v>
      </c>
      <c r="G41" s="72" t="s">
        <v>91</v>
      </c>
      <c r="H41" s="72" t="s">
        <v>1075</v>
      </c>
      <c r="I41" s="73" t="s">
        <v>121</v>
      </c>
      <c r="J41" s="286">
        <v>6</v>
      </c>
      <c r="K41" s="192">
        <v>450</v>
      </c>
      <c r="L41" s="89">
        <f t="shared" si="0"/>
        <v>432</v>
      </c>
      <c r="M41" s="91">
        <f t="shared" si="1"/>
        <v>3132</v>
      </c>
    </row>
    <row r="42" spans="1:13" ht="51.75" customHeight="1" x14ac:dyDescent="0.3">
      <c r="A42" s="191" t="s">
        <v>1063</v>
      </c>
      <c r="B42" s="73">
        <v>2625</v>
      </c>
      <c r="C42" s="75">
        <v>43707</v>
      </c>
      <c r="D42" s="74" t="s">
        <v>1062</v>
      </c>
      <c r="E42" s="75">
        <v>43705</v>
      </c>
      <c r="F42" s="70" t="s">
        <v>92</v>
      </c>
      <c r="G42" s="72" t="s">
        <v>91</v>
      </c>
      <c r="H42" s="72" t="s">
        <v>1076</v>
      </c>
      <c r="I42" s="73" t="s">
        <v>142</v>
      </c>
      <c r="J42" s="286">
        <v>1</v>
      </c>
      <c r="K42" s="192">
        <v>2000</v>
      </c>
      <c r="L42" s="89">
        <f t="shared" si="0"/>
        <v>320</v>
      </c>
      <c r="M42" s="91">
        <f t="shared" si="1"/>
        <v>2320</v>
      </c>
    </row>
    <row r="43" spans="1:13" ht="51.75" customHeight="1" x14ac:dyDescent="0.3">
      <c r="A43" s="191" t="s">
        <v>1078</v>
      </c>
      <c r="B43" s="73">
        <v>2682</v>
      </c>
      <c r="C43" s="75">
        <v>43720</v>
      </c>
      <c r="D43" s="74" t="s">
        <v>1077</v>
      </c>
      <c r="E43" s="75">
        <v>43720</v>
      </c>
      <c r="F43" s="70" t="s">
        <v>92</v>
      </c>
      <c r="G43" s="72" t="s">
        <v>91</v>
      </c>
      <c r="H43" s="72" t="s">
        <v>622</v>
      </c>
      <c r="I43" s="73"/>
      <c r="J43" s="286"/>
      <c r="K43" s="192"/>
      <c r="L43" s="89"/>
      <c r="M43" s="91">
        <v>34439.24</v>
      </c>
    </row>
    <row r="44" spans="1:13" ht="51.75" customHeight="1" x14ac:dyDescent="0.3">
      <c r="A44" s="191" t="s">
        <v>1079</v>
      </c>
      <c r="B44" s="73">
        <v>2683</v>
      </c>
      <c r="C44" s="75">
        <v>43720</v>
      </c>
      <c r="D44" s="74" t="s">
        <v>1080</v>
      </c>
      <c r="E44" s="75">
        <v>43720</v>
      </c>
      <c r="F44" s="70" t="s">
        <v>92</v>
      </c>
      <c r="G44" s="72" t="s">
        <v>91</v>
      </c>
      <c r="H44" s="72" t="s">
        <v>622</v>
      </c>
      <c r="I44" s="73"/>
      <c r="J44" s="286"/>
      <c r="K44" s="192"/>
      <c r="L44" s="89"/>
      <c r="M44" s="91">
        <v>43140.4</v>
      </c>
    </row>
    <row r="45" spans="1:13" ht="51.75" customHeight="1" x14ac:dyDescent="0.3">
      <c r="A45" s="191" t="s">
        <v>1394</v>
      </c>
      <c r="B45" s="73">
        <v>3231</v>
      </c>
      <c r="C45" s="75">
        <v>43746</v>
      </c>
      <c r="D45" s="74" t="s">
        <v>1391</v>
      </c>
      <c r="E45" s="75">
        <v>43746</v>
      </c>
      <c r="F45" s="70" t="s">
        <v>92</v>
      </c>
      <c r="G45" s="72" t="s">
        <v>91</v>
      </c>
      <c r="H45" s="72" t="s">
        <v>1401</v>
      </c>
      <c r="I45" s="73" t="s">
        <v>1288</v>
      </c>
      <c r="J45" s="73">
        <v>30</v>
      </c>
      <c r="K45" s="192">
        <v>333.34</v>
      </c>
      <c r="L45" s="89">
        <f t="shared" ref="L45" si="2">J45*(K45*0.16)</f>
        <v>1600.0319999999999</v>
      </c>
      <c r="M45" s="91">
        <f t="shared" ref="M45" si="3">(J45*K45)+L45</f>
        <v>11600.231999999998</v>
      </c>
    </row>
    <row r="46" spans="1:13" ht="51.75" customHeight="1" x14ac:dyDescent="0.3">
      <c r="A46" s="191" t="s">
        <v>1394</v>
      </c>
      <c r="B46" s="73">
        <v>3231</v>
      </c>
      <c r="C46" s="75">
        <v>43746</v>
      </c>
      <c r="D46" s="74" t="s">
        <v>1391</v>
      </c>
      <c r="E46" s="75">
        <v>43746</v>
      </c>
      <c r="F46" s="70" t="s">
        <v>92</v>
      </c>
      <c r="G46" s="72" t="s">
        <v>91</v>
      </c>
      <c r="H46" s="72" t="s">
        <v>1402</v>
      </c>
      <c r="I46" s="73" t="s">
        <v>1288</v>
      </c>
      <c r="J46" s="73">
        <v>30</v>
      </c>
      <c r="K46" s="192">
        <v>333.33</v>
      </c>
      <c r="L46" s="89">
        <f t="shared" ref="L46:L54" si="4">J46*(K46*0.16)</f>
        <v>1599.9839999999999</v>
      </c>
      <c r="M46" s="91">
        <f t="shared" ref="M46:M54" si="5">(J46*K46)+L46</f>
        <v>11599.884</v>
      </c>
    </row>
    <row r="47" spans="1:13" ht="51.75" customHeight="1" x14ac:dyDescent="0.3">
      <c r="A47" s="191" t="s">
        <v>1394</v>
      </c>
      <c r="B47" s="73">
        <v>3231</v>
      </c>
      <c r="C47" s="75">
        <v>43746</v>
      </c>
      <c r="D47" s="74" t="s">
        <v>1391</v>
      </c>
      <c r="E47" s="75">
        <v>43746</v>
      </c>
      <c r="F47" s="70" t="s">
        <v>92</v>
      </c>
      <c r="G47" s="72" t="s">
        <v>91</v>
      </c>
      <c r="H47" s="72" t="s">
        <v>1066</v>
      </c>
      <c r="I47" s="73" t="s">
        <v>1288</v>
      </c>
      <c r="J47" s="73">
        <v>18</v>
      </c>
      <c r="K47" s="192">
        <v>333.33</v>
      </c>
      <c r="L47" s="89">
        <f t="shared" si="4"/>
        <v>959.99040000000002</v>
      </c>
      <c r="M47" s="91">
        <f t="shared" si="5"/>
        <v>6959.9303999999993</v>
      </c>
    </row>
    <row r="48" spans="1:13" ht="51.75" customHeight="1" x14ac:dyDescent="0.3">
      <c r="A48" s="191" t="s">
        <v>1394</v>
      </c>
      <c r="B48" s="73">
        <v>3231</v>
      </c>
      <c r="C48" s="75">
        <v>43746</v>
      </c>
      <c r="D48" s="74" t="s">
        <v>1391</v>
      </c>
      <c r="E48" s="75">
        <v>43746</v>
      </c>
      <c r="F48" s="70" t="s">
        <v>92</v>
      </c>
      <c r="G48" s="72" t="s">
        <v>91</v>
      </c>
      <c r="H48" s="72" t="s">
        <v>1403</v>
      </c>
      <c r="I48" s="73" t="s">
        <v>1069</v>
      </c>
      <c r="J48" s="73">
        <v>11</v>
      </c>
      <c r="K48" s="192">
        <v>1508</v>
      </c>
      <c r="L48" s="89">
        <f t="shared" si="4"/>
        <v>2654.08</v>
      </c>
      <c r="M48" s="91">
        <f t="shared" si="5"/>
        <v>19242.080000000002</v>
      </c>
    </row>
    <row r="49" spans="1:13" ht="51.75" customHeight="1" x14ac:dyDescent="0.3">
      <c r="A49" s="191" t="s">
        <v>1394</v>
      </c>
      <c r="B49" s="73">
        <v>3231</v>
      </c>
      <c r="C49" s="75">
        <v>43746</v>
      </c>
      <c r="D49" s="74" t="s">
        <v>1391</v>
      </c>
      <c r="E49" s="75">
        <v>43746</v>
      </c>
      <c r="F49" s="70" t="s">
        <v>92</v>
      </c>
      <c r="G49" s="72" t="s">
        <v>91</v>
      </c>
      <c r="H49" s="72" t="s">
        <v>1071</v>
      </c>
      <c r="I49" s="73" t="s">
        <v>123</v>
      </c>
      <c r="J49" s="73">
        <v>6</v>
      </c>
      <c r="K49" s="192">
        <v>3103.45</v>
      </c>
      <c r="L49" s="89">
        <f t="shared" si="4"/>
        <v>2979.3119999999999</v>
      </c>
      <c r="M49" s="91">
        <f t="shared" si="5"/>
        <v>21600.011999999995</v>
      </c>
    </row>
    <row r="50" spans="1:13" ht="51.75" customHeight="1" x14ac:dyDescent="0.3">
      <c r="A50" s="191" t="s">
        <v>1394</v>
      </c>
      <c r="B50" s="73">
        <v>3231</v>
      </c>
      <c r="C50" s="75">
        <v>43746</v>
      </c>
      <c r="D50" s="74" t="s">
        <v>1391</v>
      </c>
      <c r="E50" s="75">
        <v>43746</v>
      </c>
      <c r="F50" s="70" t="s">
        <v>92</v>
      </c>
      <c r="G50" s="72" t="s">
        <v>91</v>
      </c>
      <c r="H50" s="72" t="s">
        <v>1397</v>
      </c>
      <c r="I50" s="73" t="s">
        <v>121</v>
      </c>
      <c r="J50" s="73">
        <v>6</v>
      </c>
      <c r="K50" s="192">
        <v>142.5</v>
      </c>
      <c r="L50" s="89">
        <f t="shared" si="4"/>
        <v>136.80000000000001</v>
      </c>
      <c r="M50" s="91">
        <f t="shared" si="5"/>
        <v>991.8</v>
      </c>
    </row>
    <row r="51" spans="1:13" ht="51.75" customHeight="1" x14ac:dyDescent="0.3">
      <c r="A51" s="191" t="s">
        <v>1394</v>
      </c>
      <c r="B51" s="73">
        <v>3231</v>
      </c>
      <c r="C51" s="75">
        <v>43746</v>
      </c>
      <c r="D51" s="74" t="s">
        <v>1391</v>
      </c>
      <c r="E51" s="75">
        <v>43746</v>
      </c>
      <c r="F51" s="70" t="s">
        <v>92</v>
      </c>
      <c r="G51" s="72" t="s">
        <v>91</v>
      </c>
      <c r="H51" s="72" t="s">
        <v>1398</v>
      </c>
      <c r="I51" s="73" t="s">
        <v>121</v>
      </c>
      <c r="J51" s="73">
        <v>6</v>
      </c>
      <c r="K51" s="192">
        <v>97.5</v>
      </c>
      <c r="L51" s="89">
        <f t="shared" si="4"/>
        <v>93.6</v>
      </c>
      <c r="M51" s="91">
        <f t="shared" si="5"/>
        <v>678.6</v>
      </c>
    </row>
    <row r="52" spans="1:13" ht="51.75" customHeight="1" x14ac:dyDescent="0.3">
      <c r="A52" s="191" t="s">
        <v>1394</v>
      </c>
      <c r="B52" s="73">
        <v>3231</v>
      </c>
      <c r="C52" s="75">
        <v>43746</v>
      </c>
      <c r="D52" s="74" t="s">
        <v>1391</v>
      </c>
      <c r="E52" s="75">
        <v>43746</v>
      </c>
      <c r="F52" s="70" t="s">
        <v>92</v>
      </c>
      <c r="G52" s="72" t="s">
        <v>91</v>
      </c>
      <c r="H52" s="72" t="s">
        <v>1399</v>
      </c>
      <c r="I52" s="73" t="s">
        <v>121</v>
      </c>
      <c r="J52" s="73">
        <v>6</v>
      </c>
      <c r="K52" s="192">
        <v>586</v>
      </c>
      <c r="L52" s="89">
        <f t="shared" si="4"/>
        <v>562.56000000000006</v>
      </c>
      <c r="M52" s="91">
        <f t="shared" si="5"/>
        <v>4078.56</v>
      </c>
    </row>
    <row r="53" spans="1:13" ht="51.75" customHeight="1" x14ac:dyDescent="0.3">
      <c r="A53" s="191" t="s">
        <v>1394</v>
      </c>
      <c r="B53" s="73">
        <v>3231</v>
      </c>
      <c r="C53" s="75">
        <v>43746</v>
      </c>
      <c r="D53" s="74" t="s">
        <v>1391</v>
      </c>
      <c r="E53" s="75">
        <v>43746</v>
      </c>
      <c r="F53" s="70" t="s">
        <v>92</v>
      </c>
      <c r="G53" s="72" t="s">
        <v>91</v>
      </c>
      <c r="H53" s="72" t="s">
        <v>1400</v>
      </c>
      <c r="I53" s="73" t="s">
        <v>121</v>
      </c>
      <c r="J53" s="73">
        <v>3</v>
      </c>
      <c r="K53" s="192">
        <v>450</v>
      </c>
      <c r="L53" s="89">
        <f t="shared" si="4"/>
        <v>216</v>
      </c>
      <c r="M53" s="91">
        <f t="shared" si="5"/>
        <v>1566</v>
      </c>
    </row>
    <row r="54" spans="1:13" ht="51.75" customHeight="1" x14ac:dyDescent="0.3">
      <c r="A54" s="191" t="s">
        <v>1394</v>
      </c>
      <c r="B54" s="73">
        <v>3231</v>
      </c>
      <c r="C54" s="75">
        <v>43746</v>
      </c>
      <c r="D54" s="74" t="s">
        <v>1391</v>
      </c>
      <c r="E54" s="75">
        <v>43746</v>
      </c>
      <c r="F54" s="70" t="s">
        <v>92</v>
      </c>
      <c r="G54" s="72" t="s">
        <v>91</v>
      </c>
      <c r="H54" s="72" t="s">
        <v>1076</v>
      </c>
      <c r="I54" s="73" t="s">
        <v>142</v>
      </c>
      <c r="J54" s="73">
        <v>1</v>
      </c>
      <c r="K54" s="192">
        <v>2000</v>
      </c>
      <c r="L54" s="89">
        <f t="shared" si="4"/>
        <v>320</v>
      </c>
      <c r="M54" s="91">
        <f t="shared" si="5"/>
        <v>2320</v>
      </c>
    </row>
    <row r="55" spans="1:13" ht="51.75" customHeight="1" x14ac:dyDescent="0.3">
      <c r="A55" s="191" t="s">
        <v>1395</v>
      </c>
      <c r="B55" s="73">
        <v>3448</v>
      </c>
      <c r="C55" s="75">
        <v>43774</v>
      </c>
      <c r="D55" s="74" t="s">
        <v>1392</v>
      </c>
      <c r="E55" s="75">
        <v>43774</v>
      </c>
      <c r="F55" s="70" t="s">
        <v>92</v>
      </c>
      <c r="G55" s="72" t="s">
        <v>91</v>
      </c>
      <c r="H55" s="72" t="s">
        <v>622</v>
      </c>
      <c r="I55" s="73"/>
      <c r="J55" s="286"/>
      <c r="K55" s="192"/>
      <c r="L55" s="193"/>
      <c r="M55" s="171">
        <v>20514.599999999999</v>
      </c>
    </row>
    <row r="56" spans="1:13" ht="51.75" customHeight="1" x14ac:dyDescent="0.3">
      <c r="A56" s="191" t="s">
        <v>1396</v>
      </c>
      <c r="B56" s="73">
        <v>3650</v>
      </c>
      <c r="C56" s="75">
        <v>43774</v>
      </c>
      <c r="D56" s="74" t="s">
        <v>1393</v>
      </c>
      <c r="E56" s="75">
        <v>43774</v>
      </c>
      <c r="F56" s="70" t="s">
        <v>92</v>
      </c>
      <c r="G56" s="72" t="s">
        <v>91</v>
      </c>
      <c r="H56" s="72" t="s">
        <v>622</v>
      </c>
      <c r="I56" s="73"/>
      <c r="J56" s="286"/>
      <c r="K56" s="192"/>
      <c r="L56" s="193"/>
      <c r="M56" s="171">
        <v>41908.480000000003</v>
      </c>
    </row>
    <row r="57" spans="1:13" ht="51.75" customHeight="1" x14ac:dyDescent="0.3">
      <c r="A57" s="191" t="s">
        <v>627</v>
      </c>
      <c r="B57" s="73">
        <v>1938</v>
      </c>
      <c r="C57" s="75">
        <v>43637</v>
      </c>
      <c r="D57" s="74" t="s">
        <v>628</v>
      </c>
      <c r="E57" s="75">
        <v>43637</v>
      </c>
      <c r="F57" s="70" t="s">
        <v>94</v>
      </c>
      <c r="G57" s="72" t="s">
        <v>416</v>
      </c>
      <c r="H57" s="72" t="s">
        <v>622</v>
      </c>
      <c r="I57" s="73"/>
      <c r="J57" s="76"/>
      <c r="K57" s="65"/>
      <c r="L57" s="62"/>
      <c r="M57" s="171">
        <v>1856</v>
      </c>
    </row>
    <row r="58" spans="1:13" ht="53.25" customHeight="1" x14ac:dyDescent="0.3">
      <c r="A58" s="146" t="s">
        <v>629</v>
      </c>
      <c r="B58" s="86">
        <v>1898</v>
      </c>
      <c r="C58" s="147">
        <v>43628</v>
      </c>
      <c r="D58" s="146" t="s">
        <v>630</v>
      </c>
      <c r="E58" s="147">
        <v>43628</v>
      </c>
      <c r="F58" s="148" t="s">
        <v>574</v>
      </c>
      <c r="G58" s="149" t="s">
        <v>575</v>
      </c>
      <c r="H58" s="149" t="s">
        <v>1404</v>
      </c>
      <c r="I58" s="86" t="s">
        <v>121</v>
      </c>
      <c r="J58" s="73">
        <v>4</v>
      </c>
      <c r="K58" s="192">
        <v>522.41</v>
      </c>
      <c r="L58" s="89">
        <f t="shared" ref="L58" si="6">J58*(K58*0.16)</f>
        <v>334.3424</v>
      </c>
      <c r="M58" s="91">
        <f t="shared" ref="M58" si="7">(J58*K58)+L58</f>
        <v>2423.9823999999999</v>
      </c>
    </row>
    <row r="59" spans="1:13" ht="53.25" customHeight="1" x14ac:dyDescent="0.3">
      <c r="A59" s="146" t="s">
        <v>629</v>
      </c>
      <c r="B59" s="86">
        <v>1898</v>
      </c>
      <c r="C59" s="147">
        <v>43628</v>
      </c>
      <c r="D59" s="146" t="s">
        <v>630</v>
      </c>
      <c r="E59" s="147">
        <v>43628</v>
      </c>
      <c r="F59" s="148" t="s">
        <v>574</v>
      </c>
      <c r="G59" s="149" t="s">
        <v>575</v>
      </c>
      <c r="H59" s="149" t="s">
        <v>1405</v>
      </c>
      <c r="I59" s="86" t="s">
        <v>121</v>
      </c>
      <c r="J59" s="73">
        <v>2.5</v>
      </c>
      <c r="K59" s="192">
        <v>869.83</v>
      </c>
      <c r="L59" s="89">
        <f t="shared" ref="L59:L64" si="8">J59*(K59*0.16)</f>
        <v>347.93200000000007</v>
      </c>
      <c r="M59" s="91">
        <f t="shared" ref="M59:M64" si="9">(J59*K59)+L59</f>
        <v>2522.5070000000005</v>
      </c>
    </row>
    <row r="60" spans="1:13" ht="53.25" customHeight="1" x14ac:dyDescent="0.3">
      <c r="A60" s="146" t="s">
        <v>629</v>
      </c>
      <c r="B60" s="86">
        <v>1898</v>
      </c>
      <c r="C60" s="147">
        <v>43628</v>
      </c>
      <c r="D60" s="146" t="s">
        <v>630</v>
      </c>
      <c r="E60" s="147">
        <v>43628</v>
      </c>
      <c r="F60" s="148" t="s">
        <v>574</v>
      </c>
      <c r="G60" s="149" t="s">
        <v>575</v>
      </c>
      <c r="H60" s="149" t="s">
        <v>1406</v>
      </c>
      <c r="I60" s="86" t="s">
        <v>121</v>
      </c>
      <c r="J60" s="73">
        <v>2.5</v>
      </c>
      <c r="K60" s="192">
        <v>663.79</v>
      </c>
      <c r="L60" s="89">
        <f t="shared" si="8"/>
        <v>265.51600000000002</v>
      </c>
      <c r="M60" s="91">
        <f t="shared" si="9"/>
        <v>1924.991</v>
      </c>
    </row>
    <row r="61" spans="1:13" ht="53.25" customHeight="1" x14ac:dyDescent="0.3">
      <c r="A61" s="146" t="s">
        <v>629</v>
      </c>
      <c r="B61" s="86">
        <v>1898</v>
      </c>
      <c r="C61" s="147">
        <v>43628</v>
      </c>
      <c r="D61" s="146" t="s">
        <v>630</v>
      </c>
      <c r="E61" s="147">
        <v>43628</v>
      </c>
      <c r="F61" s="148" t="s">
        <v>574</v>
      </c>
      <c r="G61" s="149" t="s">
        <v>575</v>
      </c>
      <c r="H61" s="149" t="s">
        <v>1407</v>
      </c>
      <c r="I61" s="86" t="s">
        <v>1411</v>
      </c>
      <c r="J61" s="73">
        <v>3</v>
      </c>
      <c r="K61" s="192">
        <v>103.45</v>
      </c>
      <c r="L61" s="89">
        <f t="shared" si="8"/>
        <v>49.655999999999999</v>
      </c>
      <c r="M61" s="91">
        <f t="shared" si="9"/>
        <v>360.00600000000003</v>
      </c>
    </row>
    <row r="62" spans="1:13" ht="53.25" customHeight="1" x14ac:dyDescent="0.3">
      <c r="A62" s="146" t="s">
        <v>629</v>
      </c>
      <c r="B62" s="86">
        <v>1898</v>
      </c>
      <c r="C62" s="147">
        <v>43628</v>
      </c>
      <c r="D62" s="146" t="s">
        <v>630</v>
      </c>
      <c r="E62" s="147">
        <v>43628</v>
      </c>
      <c r="F62" s="148" t="s">
        <v>574</v>
      </c>
      <c r="G62" s="149" t="s">
        <v>575</v>
      </c>
      <c r="H62" s="149" t="s">
        <v>1408</v>
      </c>
      <c r="I62" s="86" t="s">
        <v>121</v>
      </c>
      <c r="J62" s="73">
        <v>15</v>
      </c>
      <c r="K62" s="192">
        <v>22.41</v>
      </c>
      <c r="L62" s="89">
        <f t="shared" si="8"/>
        <v>53.783999999999999</v>
      </c>
      <c r="M62" s="91">
        <f t="shared" si="9"/>
        <v>389.93399999999997</v>
      </c>
    </row>
    <row r="63" spans="1:13" ht="53.25" customHeight="1" x14ac:dyDescent="0.3">
      <c r="A63" s="146" t="s">
        <v>629</v>
      </c>
      <c r="B63" s="86">
        <v>1898</v>
      </c>
      <c r="C63" s="147">
        <v>43628</v>
      </c>
      <c r="D63" s="146" t="s">
        <v>630</v>
      </c>
      <c r="E63" s="147">
        <v>43628</v>
      </c>
      <c r="F63" s="148" t="s">
        <v>574</v>
      </c>
      <c r="G63" s="149" t="s">
        <v>575</v>
      </c>
      <c r="H63" s="149" t="s">
        <v>1409</v>
      </c>
      <c r="I63" s="86" t="s">
        <v>148</v>
      </c>
      <c r="J63" s="73">
        <v>7</v>
      </c>
      <c r="K63" s="192">
        <v>47.424999999999997</v>
      </c>
      <c r="L63" s="89">
        <f t="shared" si="8"/>
        <v>53.116</v>
      </c>
      <c r="M63" s="91">
        <f t="shared" si="9"/>
        <v>385.09099999999995</v>
      </c>
    </row>
    <row r="64" spans="1:13" ht="53.25" customHeight="1" thickBot="1" x14ac:dyDescent="0.35">
      <c r="A64" s="146" t="s">
        <v>629</v>
      </c>
      <c r="B64" s="86">
        <v>1898</v>
      </c>
      <c r="C64" s="147">
        <v>43628</v>
      </c>
      <c r="D64" s="146" t="s">
        <v>630</v>
      </c>
      <c r="E64" s="147">
        <v>43628</v>
      </c>
      <c r="F64" s="148" t="s">
        <v>574</v>
      </c>
      <c r="G64" s="149" t="s">
        <v>575</v>
      </c>
      <c r="H64" s="149" t="s">
        <v>1410</v>
      </c>
      <c r="I64" s="86" t="s">
        <v>121</v>
      </c>
      <c r="J64" s="73">
        <v>1</v>
      </c>
      <c r="K64" s="192">
        <v>60.78</v>
      </c>
      <c r="L64" s="89">
        <f t="shared" si="8"/>
        <v>9.7248000000000001</v>
      </c>
      <c r="M64" s="91">
        <f t="shared" si="9"/>
        <v>70.504800000000003</v>
      </c>
    </row>
    <row r="65" spans="1:13" ht="22.5" customHeight="1" thickBot="1" x14ac:dyDescent="0.35">
      <c r="M65" s="169">
        <f>SUM(M12:M64)</f>
        <v>643070.07892000012</v>
      </c>
    </row>
    <row r="66" spans="1:13" x14ac:dyDescent="0.3">
      <c r="A66" s="28" t="s">
        <v>67</v>
      </c>
      <c r="B66" s="25"/>
    </row>
    <row r="68" spans="1:13" x14ac:dyDescent="0.3">
      <c r="A68" s="472" t="s">
        <v>85</v>
      </c>
      <c r="B68" s="472"/>
      <c r="D68" s="472" t="s">
        <v>203</v>
      </c>
      <c r="E68" s="472"/>
      <c r="F68" s="24"/>
      <c r="H68" s="121" t="s">
        <v>283</v>
      </c>
      <c r="J68" s="472" t="s">
        <v>86</v>
      </c>
      <c r="K68" s="472"/>
      <c r="L68" s="472"/>
    </row>
    <row r="69" spans="1:13" x14ac:dyDescent="0.3">
      <c r="A69" s="467" t="s">
        <v>0</v>
      </c>
      <c r="B69" s="467"/>
      <c r="C69" s="49"/>
      <c r="D69" s="467" t="s">
        <v>1</v>
      </c>
      <c r="E69" s="467"/>
      <c r="F69" s="49"/>
      <c r="G69" s="49"/>
      <c r="H69" s="120" t="s">
        <v>2</v>
      </c>
      <c r="I69" s="49"/>
      <c r="J69" s="467" t="s">
        <v>76</v>
      </c>
      <c r="K69" s="467"/>
      <c r="L69" s="467"/>
      <c r="M69" s="49"/>
    </row>
    <row r="71" spans="1:13" s="25" customFormat="1" ht="15" customHeight="1" x14ac:dyDescent="0.25">
      <c r="A71" s="468" t="s">
        <v>25</v>
      </c>
      <c r="B71" s="468"/>
      <c r="C71" s="468"/>
      <c r="D71" s="468"/>
      <c r="E71" s="468"/>
      <c r="F71" s="468"/>
      <c r="G71" s="468"/>
      <c r="H71" s="468"/>
      <c r="I71" s="468"/>
      <c r="J71" s="468"/>
      <c r="K71" s="468"/>
      <c r="L71" s="468"/>
      <c r="M71" s="468"/>
    </row>
  </sheetData>
  <mergeCells count="16">
    <mergeCell ref="A1:M1"/>
    <mergeCell ref="A5:C5"/>
    <mergeCell ref="A7:C8"/>
    <mergeCell ref="G7:H7"/>
    <mergeCell ref="L7:M7"/>
    <mergeCell ref="G8:H8"/>
    <mergeCell ref="A69:B69"/>
    <mergeCell ref="D69:E69"/>
    <mergeCell ref="J69:L69"/>
    <mergeCell ref="A71:M71"/>
    <mergeCell ref="A9:B9"/>
    <mergeCell ref="C9:G9"/>
    <mergeCell ref="I9:M9"/>
    <mergeCell ref="A68:B68"/>
    <mergeCell ref="D68:E68"/>
    <mergeCell ref="J68:L68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5" fitToHeight="0" orientation="landscape" r:id="rId2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5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1180</v>
      </c>
      <c r="D9" s="470"/>
      <c r="E9" s="470"/>
      <c r="F9" s="470"/>
      <c r="G9" s="470"/>
      <c r="H9" s="11" t="s">
        <v>47</v>
      </c>
      <c r="I9" s="471" t="s">
        <v>631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1.25" customHeight="1" x14ac:dyDescent="0.3">
      <c r="A12" s="159" t="s">
        <v>632</v>
      </c>
      <c r="B12" s="73">
        <v>1427</v>
      </c>
      <c r="C12" s="75">
        <v>43557</v>
      </c>
      <c r="D12" s="74" t="s">
        <v>633</v>
      </c>
      <c r="E12" s="75">
        <v>43557</v>
      </c>
      <c r="F12" s="70" t="s">
        <v>130</v>
      </c>
      <c r="G12" s="72" t="s">
        <v>634</v>
      </c>
      <c r="H12" s="72" t="s">
        <v>766</v>
      </c>
      <c r="I12" s="73" t="s">
        <v>121</v>
      </c>
      <c r="J12" s="286">
        <v>1</v>
      </c>
      <c r="K12" s="192">
        <v>12152</v>
      </c>
      <c r="L12" s="193">
        <v>1944.32</v>
      </c>
      <c r="M12" s="171">
        <v>14096.32</v>
      </c>
    </row>
    <row r="13" spans="1:13" ht="41.25" customHeight="1" thickBot="1" x14ac:dyDescent="0.35">
      <c r="A13" s="189"/>
      <c r="B13" s="184"/>
      <c r="C13" s="162"/>
      <c r="D13" s="163"/>
      <c r="E13" s="162"/>
      <c r="F13" s="164"/>
      <c r="G13" s="182"/>
      <c r="H13" s="182"/>
      <c r="I13" s="184"/>
      <c r="J13" s="185"/>
      <c r="K13" s="186"/>
      <c r="L13" s="187"/>
      <c r="M13" s="188"/>
    </row>
    <row r="14" spans="1:13" ht="22.5" customHeight="1" thickBot="1" x14ac:dyDescent="0.35">
      <c r="M14" s="169">
        <f>SUM(M12:M13)</f>
        <v>14096.32</v>
      </c>
    </row>
    <row r="15" spans="1:13" x14ac:dyDescent="0.3">
      <c r="A15" s="28" t="s">
        <v>67</v>
      </c>
      <c r="B15" s="25"/>
    </row>
    <row r="16" spans="1:13" x14ac:dyDescent="0.3">
      <c r="A16" s="28"/>
      <c r="B16" s="25"/>
    </row>
    <row r="17" spans="1:13" x14ac:dyDescent="0.3">
      <c r="A17" s="28"/>
      <c r="B17" s="25"/>
    </row>
    <row r="18" spans="1:13" x14ac:dyDescent="0.3">
      <c r="A18" s="28"/>
      <c r="B18" s="25"/>
    </row>
    <row r="19" spans="1:13" x14ac:dyDescent="0.3">
      <c r="A19" s="28"/>
      <c r="B19" s="25"/>
    </row>
    <row r="20" spans="1:13" x14ac:dyDescent="0.3">
      <c r="A20" s="28"/>
      <c r="B20" s="25"/>
    </row>
    <row r="21" spans="1:13" x14ac:dyDescent="0.3">
      <c r="A21" s="28"/>
      <c r="B21" s="25"/>
    </row>
    <row r="22" spans="1:13" x14ac:dyDescent="0.3">
      <c r="A22" s="28"/>
      <c r="B22" s="25"/>
    </row>
    <row r="23" spans="1:13" x14ac:dyDescent="0.3">
      <c r="A23" s="28"/>
      <c r="B23" s="25"/>
    </row>
    <row r="24" spans="1:13" x14ac:dyDescent="0.3">
      <c r="A24" s="28"/>
      <c r="B24" s="25"/>
    </row>
    <row r="26" spans="1:13" x14ac:dyDescent="0.3">
      <c r="A26" s="472" t="s">
        <v>85</v>
      </c>
      <c r="B26" s="472"/>
      <c r="D26" s="472" t="s">
        <v>203</v>
      </c>
      <c r="E26" s="472"/>
      <c r="F26" s="24"/>
      <c r="H26" s="121" t="s">
        <v>283</v>
      </c>
      <c r="J26" s="472" t="s">
        <v>86</v>
      </c>
      <c r="K26" s="472"/>
      <c r="L26" s="472"/>
    </row>
    <row r="27" spans="1:13" x14ac:dyDescent="0.3">
      <c r="A27" s="467" t="s">
        <v>0</v>
      </c>
      <c r="B27" s="467"/>
      <c r="C27" s="49"/>
      <c r="D27" s="467" t="s">
        <v>1</v>
      </c>
      <c r="E27" s="467"/>
      <c r="F27" s="49"/>
      <c r="G27" s="49"/>
      <c r="H27" s="120" t="s">
        <v>2</v>
      </c>
      <c r="I27" s="49"/>
      <c r="J27" s="467" t="s">
        <v>76</v>
      </c>
      <c r="K27" s="467"/>
      <c r="L27" s="467"/>
      <c r="M27" s="49"/>
    </row>
    <row r="29" spans="1:13" s="25" customFormat="1" ht="15" customHeight="1" x14ac:dyDescent="0.25">
      <c r="A29" s="468" t="s">
        <v>25</v>
      </c>
      <c r="B29" s="468"/>
      <c r="C29" s="468"/>
      <c r="D29" s="468"/>
      <c r="E29" s="468"/>
      <c r="F29" s="468"/>
      <c r="G29" s="468"/>
      <c r="H29" s="468"/>
      <c r="I29" s="468"/>
      <c r="J29" s="468"/>
      <c r="K29" s="468"/>
      <c r="L29" s="468"/>
      <c r="M29" s="468"/>
    </row>
  </sheetData>
  <mergeCells count="16">
    <mergeCell ref="A1:M1"/>
    <mergeCell ref="A5:C5"/>
    <mergeCell ref="A7:C8"/>
    <mergeCell ref="G7:H7"/>
    <mergeCell ref="L7:M7"/>
    <mergeCell ref="G8:H8"/>
    <mergeCell ref="A27:B27"/>
    <mergeCell ref="D27:E27"/>
    <mergeCell ref="J27:L27"/>
    <mergeCell ref="A29:M29"/>
    <mergeCell ref="A9:B9"/>
    <mergeCell ref="C9:G9"/>
    <mergeCell ref="I9:M9"/>
    <mergeCell ref="A26:B26"/>
    <mergeCell ref="D26:E26"/>
    <mergeCell ref="J26:L26"/>
  </mergeCells>
  <hyperlinks>
    <hyperlink ref="G7:H7" r:id="rId1" display="OBRA EN BIEN DE DOMINIO PUBLICO: (18)"/>
  </hyperlinks>
  <printOptions horizontalCentered="1"/>
  <pageMargins left="0.25" right="0.25" top="0.75" bottom="0.75" header="0.3" footer="0.3"/>
  <pageSetup paperSize="5" scale="84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view="pageBreakPreview" topLeftCell="A4" zoomScale="80" zoomScaleNormal="88" zoomScaleSheetLayoutView="80" zoomScalePageLayoutView="70" workbookViewId="0">
      <selection activeCell="A5" sqref="A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8.75" x14ac:dyDescent="0.3">
      <c r="A3" s="28" t="s">
        <v>28</v>
      </c>
      <c r="B3" s="28" t="s">
        <v>87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18.75" x14ac:dyDescent="0.3">
      <c r="A4" s="28"/>
      <c r="B4" s="28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x14ac:dyDescent="0.3">
      <c r="A5" s="92" t="s">
        <v>1221</v>
      </c>
      <c r="B5" s="92"/>
      <c r="C5" s="9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70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70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413</v>
      </c>
      <c r="D9" s="473"/>
      <c r="E9" s="473"/>
      <c r="F9" s="473"/>
      <c r="G9" s="473"/>
      <c r="H9" s="11" t="s">
        <v>47</v>
      </c>
      <c r="I9" s="471" t="s">
        <v>414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8.5" customHeight="1" x14ac:dyDescent="0.3">
      <c r="A12" s="39" t="s">
        <v>477</v>
      </c>
      <c r="B12" s="50">
        <v>1422</v>
      </c>
      <c r="C12" s="51">
        <v>43572</v>
      </c>
      <c r="D12" s="41" t="s">
        <v>417</v>
      </c>
      <c r="E12" s="51">
        <v>43571</v>
      </c>
      <c r="F12" s="208" t="s">
        <v>94</v>
      </c>
      <c r="G12" s="43" t="s">
        <v>416</v>
      </c>
      <c r="H12" s="93" t="s">
        <v>415</v>
      </c>
      <c r="I12" s="45" t="s">
        <v>116</v>
      </c>
      <c r="J12" s="94">
        <v>1</v>
      </c>
      <c r="K12" s="88">
        <f>M12-L12</f>
        <v>127646.39999999999</v>
      </c>
      <c r="L12" s="89">
        <f>M12*0.16</f>
        <v>24313.600000000002</v>
      </c>
      <c r="M12" s="91">
        <v>151960</v>
      </c>
    </row>
    <row r="13" spans="1:13" ht="50.25" customHeight="1" x14ac:dyDescent="0.3">
      <c r="A13" s="39"/>
      <c r="B13" s="87"/>
      <c r="C13" s="40"/>
      <c r="D13" s="41"/>
      <c r="E13" s="40"/>
      <c r="F13" s="45"/>
      <c r="G13" s="43"/>
      <c r="H13" s="44"/>
      <c r="I13" s="45"/>
      <c r="J13" s="46"/>
      <c r="K13" s="88"/>
      <c r="L13" s="89"/>
      <c r="M13" s="90"/>
    </row>
    <row r="14" spans="1:13" ht="55.5" customHeight="1" thickBot="1" x14ac:dyDescent="0.35">
      <c r="A14" s="195"/>
      <c r="B14" s="247"/>
      <c r="C14" s="199"/>
      <c r="D14" s="198"/>
      <c r="E14" s="199"/>
      <c r="F14" s="203"/>
      <c r="G14" s="201"/>
      <c r="H14" s="202"/>
      <c r="I14" s="203"/>
      <c r="J14" s="204"/>
      <c r="K14" s="205"/>
      <c r="L14" s="206"/>
      <c r="M14" s="248"/>
    </row>
    <row r="15" spans="1:13" ht="17.25" thickBot="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169">
        <f>SUM(M12:M14)</f>
        <v>151960</v>
      </c>
    </row>
    <row r="16" spans="1:13" x14ac:dyDescent="0.3">
      <c r="A16" s="28" t="s">
        <v>67</v>
      </c>
      <c r="B16" s="25"/>
    </row>
    <row r="18" spans="1:13" x14ac:dyDescent="0.3">
      <c r="A18" s="472" t="s">
        <v>85</v>
      </c>
      <c r="B18" s="472"/>
      <c r="D18" s="472" t="s">
        <v>203</v>
      </c>
      <c r="E18" s="472"/>
      <c r="F18" s="24"/>
      <c r="H18" s="83" t="s">
        <v>283</v>
      </c>
      <c r="J18" s="472" t="s">
        <v>86</v>
      </c>
      <c r="K18" s="472"/>
      <c r="L18" s="472"/>
    </row>
    <row r="19" spans="1:13" x14ac:dyDescent="0.3">
      <c r="A19" s="467" t="s">
        <v>0</v>
      </c>
      <c r="B19" s="467"/>
      <c r="D19" s="467" t="s">
        <v>1</v>
      </c>
      <c r="E19" s="467"/>
      <c r="H19" s="82" t="s">
        <v>2</v>
      </c>
      <c r="J19" s="467" t="s">
        <v>76</v>
      </c>
      <c r="K19" s="467"/>
      <c r="L19" s="467"/>
    </row>
    <row r="21" spans="1:13" s="25" customFormat="1" ht="15" customHeight="1" x14ac:dyDescent="0.25">
      <c r="A21" s="468" t="s">
        <v>25</v>
      </c>
      <c r="B21" s="468"/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</row>
  </sheetData>
  <mergeCells count="15">
    <mergeCell ref="A9:B9"/>
    <mergeCell ref="C9:G9"/>
    <mergeCell ref="I9:M9"/>
    <mergeCell ref="A1:M1"/>
    <mergeCell ref="A7:C8"/>
    <mergeCell ref="G7:H7"/>
    <mergeCell ref="L7:M7"/>
    <mergeCell ref="G8:H8"/>
    <mergeCell ref="A21:M21"/>
    <mergeCell ref="A18:B18"/>
    <mergeCell ref="D18:E18"/>
    <mergeCell ref="J18:L18"/>
    <mergeCell ref="A19:B19"/>
    <mergeCell ref="D19:E19"/>
    <mergeCell ref="J19:L19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orientation="landscape" r:id="rId2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view="pageBreakPreview" zoomScale="80" zoomScaleNormal="88" zoomScaleSheetLayoutView="80" zoomScalePageLayoutView="70" workbookViewId="0">
      <selection activeCell="C9" sqref="C9:G9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1.2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5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635</v>
      </c>
      <c r="D9" s="470"/>
      <c r="E9" s="470"/>
      <c r="F9" s="470"/>
      <c r="G9" s="470"/>
      <c r="H9" s="11" t="s">
        <v>47</v>
      </c>
      <c r="I9" s="471" t="s">
        <v>636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33" customHeight="1" x14ac:dyDescent="0.3">
      <c r="A12" s="191" t="s">
        <v>1081</v>
      </c>
      <c r="B12" s="73">
        <v>2669</v>
      </c>
      <c r="C12" s="75">
        <v>43714</v>
      </c>
      <c r="D12" s="74"/>
      <c r="E12" s="75">
        <v>43714</v>
      </c>
      <c r="F12" s="70" t="s">
        <v>89</v>
      </c>
      <c r="G12" s="72" t="s">
        <v>88</v>
      </c>
      <c r="H12" s="72" t="s">
        <v>613</v>
      </c>
      <c r="I12" s="73"/>
      <c r="J12" s="76"/>
      <c r="K12" s="65"/>
      <c r="L12" s="62"/>
      <c r="M12" s="171">
        <v>4000</v>
      </c>
    </row>
    <row r="13" spans="1:13" ht="33.75" customHeight="1" x14ac:dyDescent="0.3">
      <c r="A13" s="191" t="s">
        <v>1082</v>
      </c>
      <c r="B13" s="73">
        <v>2675</v>
      </c>
      <c r="C13" s="75">
        <v>43721</v>
      </c>
      <c r="D13" s="74"/>
      <c r="E13" s="75">
        <v>43721</v>
      </c>
      <c r="F13" s="70" t="s">
        <v>89</v>
      </c>
      <c r="G13" s="72" t="s">
        <v>88</v>
      </c>
      <c r="H13" s="72" t="s">
        <v>613</v>
      </c>
      <c r="I13" s="73"/>
      <c r="J13" s="76"/>
      <c r="K13" s="65"/>
      <c r="L13" s="62"/>
      <c r="M13" s="171">
        <v>4000</v>
      </c>
    </row>
    <row r="14" spans="1:13" ht="33.75" customHeight="1" x14ac:dyDescent="0.3">
      <c r="A14" s="191" t="s">
        <v>1366</v>
      </c>
      <c r="B14" s="73">
        <v>2832</v>
      </c>
      <c r="C14" s="75">
        <v>43727</v>
      </c>
      <c r="D14" s="74"/>
      <c r="E14" s="75">
        <v>43727</v>
      </c>
      <c r="F14" s="70" t="s">
        <v>89</v>
      </c>
      <c r="G14" s="72" t="s">
        <v>88</v>
      </c>
      <c r="H14" s="72" t="s">
        <v>613</v>
      </c>
      <c r="I14" s="73"/>
      <c r="J14" s="76"/>
      <c r="K14" s="65"/>
      <c r="L14" s="62"/>
      <c r="M14" s="171">
        <v>4000</v>
      </c>
    </row>
    <row r="15" spans="1:13" ht="33.75" customHeight="1" x14ac:dyDescent="0.3">
      <c r="A15" s="191" t="s">
        <v>1367</v>
      </c>
      <c r="B15" s="73">
        <v>2849</v>
      </c>
      <c r="C15" s="75">
        <v>43735</v>
      </c>
      <c r="D15" s="74"/>
      <c r="E15" s="75">
        <v>43735</v>
      </c>
      <c r="F15" s="70" t="s">
        <v>89</v>
      </c>
      <c r="G15" s="72" t="s">
        <v>88</v>
      </c>
      <c r="H15" s="72" t="s">
        <v>613</v>
      </c>
      <c r="I15" s="73"/>
      <c r="J15" s="76"/>
      <c r="K15" s="65"/>
      <c r="L15" s="62"/>
      <c r="M15" s="171">
        <v>4000</v>
      </c>
    </row>
    <row r="16" spans="1:13" ht="33.75" customHeight="1" x14ac:dyDescent="0.3">
      <c r="A16" s="191" t="s">
        <v>1368</v>
      </c>
      <c r="B16" s="73">
        <v>2963</v>
      </c>
      <c r="C16" s="75">
        <v>43749</v>
      </c>
      <c r="D16" s="74"/>
      <c r="E16" s="75">
        <v>43749</v>
      </c>
      <c r="F16" s="70" t="s">
        <v>89</v>
      </c>
      <c r="G16" s="72" t="s">
        <v>88</v>
      </c>
      <c r="H16" s="72" t="s">
        <v>613</v>
      </c>
      <c r="I16" s="73"/>
      <c r="J16" s="76"/>
      <c r="K16" s="65"/>
      <c r="L16" s="62"/>
      <c r="M16" s="171">
        <v>4000</v>
      </c>
    </row>
    <row r="17" spans="1:13" ht="33.75" customHeight="1" x14ac:dyDescent="0.3">
      <c r="A17" s="191" t="s">
        <v>1369</v>
      </c>
      <c r="B17" s="73">
        <v>3229</v>
      </c>
      <c r="C17" s="75">
        <v>43743</v>
      </c>
      <c r="D17" s="74"/>
      <c r="E17" s="75">
        <v>43743</v>
      </c>
      <c r="F17" s="70" t="s">
        <v>89</v>
      </c>
      <c r="G17" s="72" t="s">
        <v>88</v>
      </c>
      <c r="H17" s="72" t="s">
        <v>613</v>
      </c>
      <c r="I17" s="73"/>
      <c r="J17" s="76"/>
      <c r="K17" s="65"/>
      <c r="L17" s="62"/>
      <c r="M17" s="171">
        <v>4000</v>
      </c>
    </row>
    <row r="18" spans="1:13" ht="43.5" customHeight="1" x14ac:dyDescent="0.3">
      <c r="A18" s="159" t="s">
        <v>637</v>
      </c>
      <c r="B18" s="73">
        <v>1447</v>
      </c>
      <c r="C18" s="75">
        <v>43605</v>
      </c>
      <c r="D18" s="74" t="s">
        <v>638</v>
      </c>
      <c r="E18" s="75">
        <v>43605</v>
      </c>
      <c r="F18" s="70" t="s">
        <v>90</v>
      </c>
      <c r="G18" s="72" t="s">
        <v>84</v>
      </c>
      <c r="H18" s="72" t="s">
        <v>635</v>
      </c>
      <c r="I18" s="73"/>
      <c r="J18" s="76"/>
      <c r="K18" s="65"/>
      <c r="L18" s="62"/>
      <c r="M18" s="171">
        <v>29876.91</v>
      </c>
    </row>
    <row r="19" spans="1:13" ht="30" customHeight="1" x14ac:dyDescent="0.3">
      <c r="A19" s="159">
        <v>32075</v>
      </c>
      <c r="B19" s="73">
        <v>2052</v>
      </c>
      <c r="C19" s="75">
        <v>43662</v>
      </c>
      <c r="D19" s="74" t="s">
        <v>1083</v>
      </c>
      <c r="E19" s="75">
        <v>43655</v>
      </c>
      <c r="F19" s="70" t="s">
        <v>90</v>
      </c>
      <c r="G19" s="72" t="s">
        <v>84</v>
      </c>
      <c r="H19" s="72" t="s">
        <v>1084</v>
      </c>
      <c r="I19" s="73" t="s">
        <v>874</v>
      </c>
      <c r="J19" s="286">
        <v>19.89</v>
      </c>
      <c r="K19" s="192">
        <v>125.01</v>
      </c>
      <c r="L19" s="89">
        <f>J19*(K19*0.16)</f>
        <v>397.83182399999998</v>
      </c>
      <c r="M19" s="91">
        <f>(J19*K19)+L19</f>
        <v>2884.2807240000002</v>
      </c>
    </row>
    <row r="20" spans="1:13" ht="30" customHeight="1" x14ac:dyDescent="0.3">
      <c r="A20" s="159">
        <v>32075</v>
      </c>
      <c r="B20" s="73">
        <v>2052</v>
      </c>
      <c r="C20" s="75">
        <v>43662</v>
      </c>
      <c r="D20" s="74" t="s">
        <v>1083</v>
      </c>
      <c r="E20" s="75">
        <v>43655</v>
      </c>
      <c r="F20" s="70" t="s">
        <v>90</v>
      </c>
      <c r="G20" s="72" t="s">
        <v>84</v>
      </c>
      <c r="H20" s="72" t="s">
        <v>768</v>
      </c>
      <c r="I20" s="73" t="s">
        <v>481</v>
      </c>
      <c r="J20" s="286">
        <v>11</v>
      </c>
      <c r="K20" s="192">
        <v>155.16999999999999</v>
      </c>
      <c r="L20" s="89">
        <f>J20*(K20*0.16)</f>
        <v>273.0992</v>
      </c>
      <c r="M20" s="91">
        <f>(J20*K20)+L20</f>
        <v>1979.9692</v>
      </c>
    </row>
    <row r="21" spans="1:13" ht="27.75" customHeight="1" x14ac:dyDescent="0.3">
      <c r="A21" s="159">
        <v>32075</v>
      </c>
      <c r="B21" s="73">
        <v>2052</v>
      </c>
      <c r="C21" s="75">
        <v>43662</v>
      </c>
      <c r="D21" s="74" t="s">
        <v>1083</v>
      </c>
      <c r="E21" s="75">
        <v>43655</v>
      </c>
      <c r="F21" s="70" t="s">
        <v>90</v>
      </c>
      <c r="G21" s="72" t="s">
        <v>84</v>
      </c>
      <c r="H21" s="72" t="s">
        <v>264</v>
      </c>
      <c r="I21" s="73" t="s">
        <v>481</v>
      </c>
      <c r="J21" s="286">
        <v>14</v>
      </c>
      <c r="K21" s="192">
        <v>73.27</v>
      </c>
      <c r="L21" s="89">
        <f>J21*(K21*0.16)</f>
        <v>164.12479999999999</v>
      </c>
      <c r="M21" s="91">
        <f>(J21*K21)+L21</f>
        <v>1189.9048</v>
      </c>
    </row>
    <row r="22" spans="1:13" ht="30" customHeight="1" x14ac:dyDescent="0.3">
      <c r="A22" s="159">
        <v>32075</v>
      </c>
      <c r="B22" s="73">
        <v>2052</v>
      </c>
      <c r="C22" s="75">
        <v>43662</v>
      </c>
      <c r="D22" s="74" t="s">
        <v>1083</v>
      </c>
      <c r="E22" s="75">
        <v>43655</v>
      </c>
      <c r="F22" s="70" t="s">
        <v>90</v>
      </c>
      <c r="G22" s="72" t="s">
        <v>84</v>
      </c>
      <c r="H22" s="72" t="s">
        <v>872</v>
      </c>
      <c r="I22" s="73" t="s">
        <v>481</v>
      </c>
      <c r="J22" s="286">
        <v>2</v>
      </c>
      <c r="K22" s="192">
        <v>77.58</v>
      </c>
      <c r="L22" s="89">
        <f>J22*(K22*0.16)</f>
        <v>24.825600000000001</v>
      </c>
      <c r="M22" s="91">
        <f>(J22*K22)+L22</f>
        <v>179.98560000000001</v>
      </c>
    </row>
    <row r="23" spans="1:13" ht="30.75" customHeight="1" x14ac:dyDescent="0.3">
      <c r="A23" s="159">
        <v>32075</v>
      </c>
      <c r="B23" s="73">
        <v>2052</v>
      </c>
      <c r="C23" s="75">
        <v>43662</v>
      </c>
      <c r="D23" s="74" t="s">
        <v>1083</v>
      </c>
      <c r="E23" s="75">
        <v>43655</v>
      </c>
      <c r="F23" s="70" t="s">
        <v>90</v>
      </c>
      <c r="G23" s="72" t="s">
        <v>84</v>
      </c>
      <c r="H23" s="72" t="s">
        <v>1085</v>
      </c>
      <c r="I23" s="73" t="s">
        <v>481</v>
      </c>
      <c r="J23" s="286">
        <v>1</v>
      </c>
      <c r="K23" s="192">
        <v>146.55000000000001</v>
      </c>
      <c r="L23" s="89">
        <f>J23*(K23*0.16)</f>
        <v>23.448000000000004</v>
      </c>
      <c r="M23" s="91">
        <f>(J23*K23)+L23</f>
        <v>169.99800000000002</v>
      </c>
    </row>
    <row r="24" spans="1:13" ht="30.75" customHeight="1" x14ac:dyDescent="0.3">
      <c r="A24" s="159" t="s">
        <v>1375</v>
      </c>
      <c r="B24" s="73">
        <v>3662</v>
      </c>
      <c r="C24" s="75">
        <v>43812</v>
      </c>
      <c r="D24" s="74" t="s">
        <v>1370</v>
      </c>
      <c r="E24" s="75">
        <v>43812</v>
      </c>
      <c r="F24" s="70" t="s">
        <v>90</v>
      </c>
      <c r="G24" s="72" t="s">
        <v>84</v>
      </c>
      <c r="H24" s="72" t="s">
        <v>1263</v>
      </c>
      <c r="I24" s="73" t="s">
        <v>121</v>
      </c>
      <c r="J24" s="286">
        <v>4</v>
      </c>
      <c r="K24" s="192">
        <v>948.27</v>
      </c>
      <c r="L24" s="89">
        <f t="shared" ref="L24:L31" si="0">J24*(K24*0.16)</f>
        <v>606.89279999999997</v>
      </c>
      <c r="M24" s="91">
        <f t="shared" ref="M24:M31" si="1">(J24*K24)+L24</f>
        <v>4399.9727999999996</v>
      </c>
    </row>
    <row r="25" spans="1:13" ht="30.75" customHeight="1" x14ac:dyDescent="0.3">
      <c r="A25" s="159" t="s">
        <v>1375</v>
      </c>
      <c r="B25" s="73">
        <v>3662</v>
      </c>
      <c r="C25" s="75">
        <v>43812</v>
      </c>
      <c r="D25" s="74" t="s">
        <v>1370</v>
      </c>
      <c r="E25" s="75">
        <v>43812</v>
      </c>
      <c r="F25" s="70" t="s">
        <v>90</v>
      </c>
      <c r="G25" s="72" t="s">
        <v>84</v>
      </c>
      <c r="H25" s="72" t="s">
        <v>1264</v>
      </c>
      <c r="I25" s="73" t="s">
        <v>121</v>
      </c>
      <c r="J25" s="286">
        <v>2</v>
      </c>
      <c r="K25" s="192">
        <v>2112.06</v>
      </c>
      <c r="L25" s="89">
        <f t="shared" si="0"/>
        <v>675.85919999999999</v>
      </c>
      <c r="M25" s="91">
        <f t="shared" si="1"/>
        <v>4899.9791999999998</v>
      </c>
    </row>
    <row r="26" spans="1:13" ht="30.75" customHeight="1" x14ac:dyDescent="0.3">
      <c r="A26" s="159" t="s">
        <v>1375</v>
      </c>
      <c r="B26" s="73">
        <v>3662</v>
      </c>
      <c r="C26" s="75">
        <v>43812</v>
      </c>
      <c r="D26" s="74" t="s">
        <v>1370</v>
      </c>
      <c r="E26" s="75">
        <v>43812</v>
      </c>
      <c r="F26" s="70" t="s">
        <v>90</v>
      </c>
      <c r="G26" s="72" t="s">
        <v>84</v>
      </c>
      <c r="H26" s="72" t="s">
        <v>1371</v>
      </c>
      <c r="I26" s="73" t="s">
        <v>121</v>
      </c>
      <c r="J26" s="286">
        <v>1</v>
      </c>
      <c r="K26" s="192">
        <v>1594.83</v>
      </c>
      <c r="L26" s="89">
        <f t="shared" si="0"/>
        <v>255.1728</v>
      </c>
      <c r="M26" s="91">
        <f t="shared" si="1"/>
        <v>1850.0028</v>
      </c>
    </row>
    <row r="27" spans="1:13" ht="30.75" customHeight="1" x14ac:dyDescent="0.3">
      <c r="A27" s="159" t="s">
        <v>1375</v>
      </c>
      <c r="B27" s="73">
        <v>3662</v>
      </c>
      <c r="C27" s="75">
        <v>43812</v>
      </c>
      <c r="D27" s="74" t="s">
        <v>1370</v>
      </c>
      <c r="E27" s="75">
        <v>43812</v>
      </c>
      <c r="F27" s="70" t="s">
        <v>90</v>
      </c>
      <c r="G27" s="72" t="s">
        <v>84</v>
      </c>
      <c r="H27" s="72" t="s">
        <v>1372</v>
      </c>
      <c r="I27" s="73" t="s">
        <v>121</v>
      </c>
      <c r="J27" s="286">
        <v>2</v>
      </c>
      <c r="K27" s="192">
        <v>474.13</v>
      </c>
      <c r="L27" s="89">
        <f t="shared" si="0"/>
        <v>151.7216</v>
      </c>
      <c r="M27" s="91">
        <f t="shared" si="1"/>
        <v>1099.9816000000001</v>
      </c>
    </row>
    <row r="28" spans="1:13" ht="30.75" customHeight="1" x14ac:dyDescent="0.3">
      <c r="A28" s="159" t="s">
        <v>1375</v>
      </c>
      <c r="B28" s="73">
        <v>3662</v>
      </c>
      <c r="C28" s="75">
        <v>43812</v>
      </c>
      <c r="D28" s="74" t="s">
        <v>1370</v>
      </c>
      <c r="E28" s="75">
        <v>43812</v>
      </c>
      <c r="F28" s="70" t="s">
        <v>90</v>
      </c>
      <c r="G28" s="72" t="s">
        <v>84</v>
      </c>
      <c r="H28" s="72" t="s">
        <v>1269</v>
      </c>
      <c r="I28" s="73" t="s">
        <v>121</v>
      </c>
      <c r="J28" s="286">
        <v>1</v>
      </c>
      <c r="K28" s="192">
        <v>586.21</v>
      </c>
      <c r="L28" s="89">
        <f t="shared" si="0"/>
        <v>93.793600000000012</v>
      </c>
      <c r="M28" s="91">
        <f t="shared" si="1"/>
        <v>680.00360000000001</v>
      </c>
    </row>
    <row r="29" spans="1:13" ht="30.75" customHeight="1" x14ac:dyDescent="0.3">
      <c r="A29" s="159" t="s">
        <v>1375</v>
      </c>
      <c r="B29" s="73">
        <v>3662</v>
      </c>
      <c r="C29" s="75">
        <v>43812</v>
      </c>
      <c r="D29" s="74" t="s">
        <v>1370</v>
      </c>
      <c r="E29" s="75">
        <v>43812</v>
      </c>
      <c r="F29" s="70" t="s">
        <v>90</v>
      </c>
      <c r="G29" s="72" t="s">
        <v>84</v>
      </c>
      <c r="H29" s="72" t="s">
        <v>236</v>
      </c>
      <c r="I29" s="73" t="s">
        <v>142</v>
      </c>
      <c r="J29" s="286">
        <v>1</v>
      </c>
      <c r="K29" s="192">
        <v>827.59</v>
      </c>
      <c r="L29" s="89">
        <f t="shared" si="0"/>
        <v>132.4144</v>
      </c>
      <c r="M29" s="91">
        <f t="shared" si="1"/>
        <v>960.00440000000003</v>
      </c>
    </row>
    <row r="30" spans="1:13" ht="30.75" customHeight="1" x14ac:dyDescent="0.3">
      <c r="A30" s="159" t="s">
        <v>1375</v>
      </c>
      <c r="B30" s="73">
        <v>3662</v>
      </c>
      <c r="C30" s="75">
        <v>43812</v>
      </c>
      <c r="D30" s="74" t="s">
        <v>1370</v>
      </c>
      <c r="E30" s="75">
        <v>43812</v>
      </c>
      <c r="F30" s="70" t="s">
        <v>90</v>
      </c>
      <c r="G30" s="72" t="s">
        <v>84</v>
      </c>
      <c r="H30" s="72" t="s">
        <v>1373</v>
      </c>
      <c r="I30" s="73" t="s">
        <v>142</v>
      </c>
      <c r="J30" s="286">
        <v>1</v>
      </c>
      <c r="K30" s="192">
        <v>724.13</v>
      </c>
      <c r="L30" s="89">
        <f t="shared" si="0"/>
        <v>115.8608</v>
      </c>
      <c r="M30" s="91">
        <f t="shared" si="1"/>
        <v>839.99080000000004</v>
      </c>
    </row>
    <row r="31" spans="1:13" ht="30.75" customHeight="1" x14ac:dyDescent="0.3">
      <c r="A31" s="159" t="s">
        <v>1375</v>
      </c>
      <c r="B31" s="73">
        <v>3662</v>
      </c>
      <c r="C31" s="75">
        <v>43812</v>
      </c>
      <c r="D31" s="74" t="s">
        <v>1370</v>
      </c>
      <c r="E31" s="75">
        <v>43812</v>
      </c>
      <c r="F31" s="70" t="s">
        <v>90</v>
      </c>
      <c r="G31" s="72" t="s">
        <v>84</v>
      </c>
      <c r="H31" s="72" t="s">
        <v>1374</v>
      </c>
      <c r="I31" s="73" t="s">
        <v>121</v>
      </c>
      <c r="J31" s="286">
        <v>2</v>
      </c>
      <c r="K31" s="192">
        <v>396.58</v>
      </c>
      <c r="L31" s="89">
        <f t="shared" si="0"/>
        <v>126.90559999999999</v>
      </c>
      <c r="M31" s="91">
        <f t="shared" si="1"/>
        <v>920.0655999999999</v>
      </c>
    </row>
    <row r="32" spans="1:13" ht="40.5" customHeight="1" x14ac:dyDescent="0.3">
      <c r="A32" s="292" t="s">
        <v>639</v>
      </c>
      <c r="B32" s="86">
        <v>1937</v>
      </c>
      <c r="C32" s="147">
        <v>43637</v>
      </c>
      <c r="D32" s="146" t="s">
        <v>640</v>
      </c>
      <c r="E32" s="147">
        <v>43637</v>
      </c>
      <c r="F32" s="148" t="s">
        <v>94</v>
      </c>
      <c r="G32" s="149" t="s">
        <v>416</v>
      </c>
      <c r="H32" s="149" t="s">
        <v>1287</v>
      </c>
      <c r="I32" s="86" t="s">
        <v>968</v>
      </c>
      <c r="J32" s="286">
        <v>1</v>
      </c>
      <c r="K32" s="192">
        <v>1800</v>
      </c>
      <c r="L32" s="89">
        <f t="shared" ref="L32:L34" si="2">J32*(K32*0.16)</f>
        <v>288</v>
      </c>
      <c r="M32" s="91">
        <f t="shared" ref="M32:M34" si="3">(J32*K32)+L32</f>
        <v>2088</v>
      </c>
    </row>
    <row r="33" spans="1:13" ht="40.5" customHeight="1" x14ac:dyDescent="0.3">
      <c r="A33" s="292" t="s">
        <v>639</v>
      </c>
      <c r="B33" s="86">
        <v>1937</v>
      </c>
      <c r="C33" s="147">
        <v>43637</v>
      </c>
      <c r="D33" s="146" t="s">
        <v>640</v>
      </c>
      <c r="E33" s="147">
        <v>43637</v>
      </c>
      <c r="F33" s="148" t="s">
        <v>94</v>
      </c>
      <c r="G33" s="149" t="s">
        <v>416</v>
      </c>
      <c r="H33" s="423" t="s">
        <v>800</v>
      </c>
      <c r="I33" s="86" t="s">
        <v>968</v>
      </c>
      <c r="J33" s="286">
        <v>1</v>
      </c>
      <c r="K33" s="192">
        <v>1800</v>
      </c>
      <c r="L33" s="89">
        <f t="shared" si="2"/>
        <v>288</v>
      </c>
      <c r="M33" s="91">
        <f t="shared" si="3"/>
        <v>2088</v>
      </c>
    </row>
    <row r="34" spans="1:13" ht="40.5" customHeight="1" x14ac:dyDescent="0.3">
      <c r="A34" s="292" t="s">
        <v>639</v>
      </c>
      <c r="B34" s="86">
        <v>1937</v>
      </c>
      <c r="C34" s="147">
        <v>43637</v>
      </c>
      <c r="D34" s="146" t="s">
        <v>640</v>
      </c>
      <c r="E34" s="147">
        <v>43637</v>
      </c>
      <c r="F34" s="148" t="s">
        <v>94</v>
      </c>
      <c r="G34" s="149" t="s">
        <v>416</v>
      </c>
      <c r="H34" s="423" t="s">
        <v>1376</v>
      </c>
      <c r="I34" s="86" t="s">
        <v>968</v>
      </c>
      <c r="J34" s="286">
        <v>1</v>
      </c>
      <c r="K34" s="192">
        <v>1800</v>
      </c>
      <c r="L34" s="89">
        <f t="shared" si="2"/>
        <v>288</v>
      </c>
      <c r="M34" s="91">
        <f t="shared" si="3"/>
        <v>2088</v>
      </c>
    </row>
    <row r="35" spans="1:13" ht="42.75" customHeight="1" x14ac:dyDescent="0.3">
      <c r="A35" s="456" t="s">
        <v>1377</v>
      </c>
      <c r="B35" s="86">
        <v>2679</v>
      </c>
      <c r="C35" s="147">
        <v>43718</v>
      </c>
      <c r="D35" s="146" t="s">
        <v>1088</v>
      </c>
      <c r="E35" s="147">
        <v>43718</v>
      </c>
      <c r="F35" s="148" t="s">
        <v>1087</v>
      </c>
      <c r="G35" s="149" t="s">
        <v>1086</v>
      </c>
      <c r="H35" s="149" t="s">
        <v>635</v>
      </c>
      <c r="I35" s="86"/>
      <c r="J35" s="77"/>
      <c r="K35" s="78"/>
      <c r="L35" s="48"/>
      <c r="M35" s="91">
        <v>29928</v>
      </c>
    </row>
    <row r="36" spans="1:13" ht="42.75" customHeight="1" thickBot="1" x14ac:dyDescent="0.35">
      <c r="A36" s="425"/>
      <c r="B36" s="184"/>
      <c r="C36" s="162"/>
      <c r="D36" s="163"/>
      <c r="E36" s="162"/>
      <c r="F36" s="70" t="s">
        <v>90</v>
      </c>
      <c r="G36" s="72" t="s">
        <v>84</v>
      </c>
      <c r="H36" s="182"/>
      <c r="I36" s="184"/>
      <c r="J36" s="185"/>
      <c r="K36" s="186"/>
      <c r="L36" s="187"/>
      <c r="M36" s="190">
        <v>3599.99</v>
      </c>
    </row>
    <row r="37" spans="1:13" ht="22.5" customHeight="1" thickBot="1" x14ac:dyDescent="0.35">
      <c r="M37" s="234">
        <f>SUM(M12:M36)</f>
        <v>115723.039124</v>
      </c>
    </row>
    <row r="38" spans="1:13" x14ac:dyDescent="0.3">
      <c r="A38" s="28" t="s">
        <v>67</v>
      </c>
      <c r="B38" s="25"/>
    </row>
    <row r="40" spans="1:13" x14ac:dyDescent="0.3">
      <c r="A40" s="472" t="s">
        <v>85</v>
      </c>
      <c r="B40" s="472"/>
      <c r="D40" s="472" t="s">
        <v>203</v>
      </c>
      <c r="E40" s="472"/>
      <c r="F40" s="24"/>
      <c r="H40" s="121" t="s">
        <v>283</v>
      </c>
      <c r="J40" s="472" t="s">
        <v>86</v>
      </c>
      <c r="K40" s="472"/>
      <c r="L40" s="472"/>
    </row>
    <row r="41" spans="1:13" x14ac:dyDescent="0.3">
      <c r="A41" s="467" t="s">
        <v>0</v>
      </c>
      <c r="B41" s="467"/>
      <c r="C41" s="49"/>
      <c r="D41" s="467" t="s">
        <v>1</v>
      </c>
      <c r="E41" s="467"/>
      <c r="F41" s="49"/>
      <c r="G41" s="49"/>
      <c r="H41" s="120" t="s">
        <v>2</v>
      </c>
      <c r="I41" s="49"/>
      <c r="J41" s="474" t="s">
        <v>76</v>
      </c>
      <c r="K41" s="474"/>
      <c r="L41" s="474"/>
      <c r="M41" s="474"/>
    </row>
    <row r="43" spans="1:13" s="25" customFormat="1" ht="15" customHeight="1" x14ac:dyDescent="0.25">
      <c r="A43" s="468" t="s">
        <v>25</v>
      </c>
      <c r="B43" s="468"/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8"/>
    </row>
  </sheetData>
  <mergeCells count="16">
    <mergeCell ref="A1:M1"/>
    <mergeCell ref="A5:C5"/>
    <mergeCell ref="A7:C8"/>
    <mergeCell ref="G7:H7"/>
    <mergeCell ref="L7:M7"/>
    <mergeCell ref="G8:H8"/>
    <mergeCell ref="A41:B41"/>
    <mergeCell ref="D41:E41"/>
    <mergeCell ref="A43:M43"/>
    <mergeCell ref="A9:B9"/>
    <mergeCell ref="C9:G9"/>
    <mergeCell ref="I9:M9"/>
    <mergeCell ref="A40:B40"/>
    <mergeCell ref="D40:E40"/>
    <mergeCell ref="J40:L40"/>
    <mergeCell ref="J41:M41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fitToHeight="0" orientation="landscape" r:id="rId2"/>
  <rowBreaks count="1" manualBreakCount="1">
    <brk id="42" max="13" man="1"/>
  </rowBreaks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view="pageBreakPreview" zoomScale="80" zoomScaleNormal="88" zoomScaleSheetLayoutView="80" zoomScalePageLayoutView="70" workbookViewId="0">
      <selection activeCell="Q17" sqref="Q17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05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</row>
    <row r="3" spans="1:13" ht="18.75" x14ac:dyDescent="0.3">
      <c r="A3" s="28" t="s">
        <v>28</v>
      </c>
      <c r="B3" s="28" t="s">
        <v>87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13" ht="18.75" x14ac:dyDescent="0.3">
      <c r="A4" s="28"/>
      <c r="B4" s="28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641</v>
      </c>
      <c r="D9" s="470"/>
      <c r="E9" s="470"/>
      <c r="F9" s="470"/>
      <c r="G9" s="470"/>
      <c r="H9" s="11" t="s">
        <v>47</v>
      </c>
      <c r="I9" s="471" t="s">
        <v>642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9.5" customHeight="1" x14ac:dyDescent="0.3">
      <c r="A12" s="159" t="s">
        <v>643</v>
      </c>
      <c r="B12" s="73">
        <v>1446</v>
      </c>
      <c r="C12" s="75">
        <v>43605</v>
      </c>
      <c r="D12" s="74" t="s">
        <v>644</v>
      </c>
      <c r="E12" s="75">
        <v>43605</v>
      </c>
      <c r="F12" s="70" t="s">
        <v>90</v>
      </c>
      <c r="G12" s="72" t="s">
        <v>84</v>
      </c>
      <c r="H12" s="72" t="s">
        <v>641</v>
      </c>
      <c r="I12" s="73"/>
      <c r="J12" s="76"/>
      <c r="K12" s="65"/>
      <c r="L12" s="62"/>
      <c r="M12" s="171">
        <v>101823.38</v>
      </c>
    </row>
    <row r="13" spans="1:13" ht="49.5" customHeight="1" x14ac:dyDescent="0.3">
      <c r="A13" s="159">
        <v>818</v>
      </c>
      <c r="B13" s="73">
        <v>2168</v>
      </c>
      <c r="C13" s="75">
        <v>43665</v>
      </c>
      <c r="D13" s="74" t="s">
        <v>1089</v>
      </c>
      <c r="E13" s="75">
        <v>43655</v>
      </c>
      <c r="F13" s="70" t="s">
        <v>90</v>
      </c>
      <c r="G13" s="72" t="s">
        <v>84</v>
      </c>
      <c r="H13" s="72" t="s">
        <v>768</v>
      </c>
      <c r="I13" s="73" t="s">
        <v>123</v>
      </c>
      <c r="J13" s="286">
        <v>1</v>
      </c>
      <c r="K13" s="192">
        <v>3103.45</v>
      </c>
      <c r="L13" s="89">
        <f>J13*(K13*0.16)</f>
        <v>496.55199999999996</v>
      </c>
      <c r="M13" s="91">
        <f>(J13*K13)+L13</f>
        <v>3600.002</v>
      </c>
    </row>
    <row r="14" spans="1:13" ht="49.5" customHeight="1" x14ac:dyDescent="0.3">
      <c r="A14" s="159">
        <v>818</v>
      </c>
      <c r="B14" s="73">
        <v>2168</v>
      </c>
      <c r="C14" s="75">
        <v>43665</v>
      </c>
      <c r="D14" s="74" t="s">
        <v>1089</v>
      </c>
      <c r="E14" s="75">
        <v>43655</v>
      </c>
      <c r="F14" s="70" t="s">
        <v>90</v>
      </c>
      <c r="G14" s="72" t="s">
        <v>84</v>
      </c>
      <c r="H14" s="72" t="s">
        <v>1090</v>
      </c>
      <c r="I14" s="73" t="s">
        <v>121</v>
      </c>
      <c r="J14" s="286">
        <v>3</v>
      </c>
      <c r="K14" s="192">
        <v>30.17</v>
      </c>
      <c r="L14" s="89">
        <f>J14*(K14*0.16)</f>
        <v>14.4816</v>
      </c>
      <c r="M14" s="91">
        <f>(J14*K14)+L14</f>
        <v>104.99160000000001</v>
      </c>
    </row>
    <row r="15" spans="1:13" ht="49.5" customHeight="1" x14ac:dyDescent="0.3">
      <c r="A15" s="181" t="s">
        <v>645</v>
      </c>
      <c r="B15" s="151">
        <v>1948</v>
      </c>
      <c r="C15" s="152">
        <v>43641</v>
      </c>
      <c r="D15" s="150" t="s">
        <v>645</v>
      </c>
      <c r="E15" s="152">
        <v>43641</v>
      </c>
      <c r="F15" s="153" t="s">
        <v>94</v>
      </c>
      <c r="G15" s="154" t="s">
        <v>416</v>
      </c>
      <c r="H15" s="154" t="s">
        <v>1222</v>
      </c>
      <c r="I15" s="151" t="s">
        <v>1223</v>
      </c>
      <c r="J15" s="155">
        <v>3</v>
      </c>
      <c r="K15" s="192">
        <v>1600</v>
      </c>
      <c r="L15" s="89">
        <f>J15*(K15*0.16)</f>
        <v>768</v>
      </c>
      <c r="M15" s="91">
        <f>(J15*K15)+L15</f>
        <v>5568</v>
      </c>
    </row>
    <row r="16" spans="1:13" ht="49.5" customHeight="1" x14ac:dyDescent="0.3">
      <c r="A16" s="181" t="s">
        <v>645</v>
      </c>
      <c r="B16" s="151">
        <v>1948</v>
      </c>
      <c r="C16" s="152">
        <v>43642</v>
      </c>
      <c r="D16" s="150" t="s">
        <v>645</v>
      </c>
      <c r="E16" s="152">
        <v>43641</v>
      </c>
      <c r="F16" s="153" t="s">
        <v>129</v>
      </c>
      <c r="G16" s="154" t="s">
        <v>416</v>
      </c>
      <c r="H16" s="154" t="s">
        <v>1224</v>
      </c>
      <c r="I16" s="151" t="s">
        <v>1223</v>
      </c>
      <c r="J16" s="77">
        <v>2</v>
      </c>
      <c r="K16" s="192">
        <v>2400</v>
      </c>
      <c r="L16" s="89">
        <f t="shared" ref="L16:L17" si="0">J16*(K16*0.16)</f>
        <v>768</v>
      </c>
      <c r="M16" s="91">
        <f t="shared" ref="M16:M17" si="1">(J16*K16)+L16</f>
        <v>5568</v>
      </c>
    </row>
    <row r="17" spans="1:13" ht="49.5" customHeight="1" x14ac:dyDescent="0.3">
      <c r="A17" s="146" t="s">
        <v>645</v>
      </c>
      <c r="B17" s="86">
        <v>1948</v>
      </c>
      <c r="C17" s="147">
        <v>43643</v>
      </c>
      <c r="D17" s="146" t="s">
        <v>645</v>
      </c>
      <c r="E17" s="147">
        <v>43641</v>
      </c>
      <c r="F17" s="148" t="s">
        <v>130</v>
      </c>
      <c r="G17" s="149" t="s">
        <v>416</v>
      </c>
      <c r="H17" s="149" t="s">
        <v>1225</v>
      </c>
      <c r="I17" s="86" t="s">
        <v>1223</v>
      </c>
      <c r="J17" s="77">
        <v>1</v>
      </c>
      <c r="K17" s="192">
        <v>2000</v>
      </c>
      <c r="L17" s="89">
        <f t="shared" si="0"/>
        <v>320</v>
      </c>
      <c r="M17" s="91">
        <f t="shared" si="1"/>
        <v>2320</v>
      </c>
    </row>
    <row r="18" spans="1:13" ht="49.5" customHeight="1" thickBot="1" x14ac:dyDescent="0.35">
      <c r="A18" s="173"/>
      <c r="B18" s="161"/>
      <c r="C18" s="172"/>
      <c r="D18" s="173"/>
      <c r="E18" s="172"/>
      <c r="F18" s="70" t="s">
        <v>90</v>
      </c>
      <c r="G18" s="72" t="s">
        <v>84</v>
      </c>
      <c r="H18" s="165"/>
      <c r="I18" s="161"/>
      <c r="J18" s="166"/>
      <c r="K18" s="219"/>
      <c r="L18" s="206"/>
      <c r="M18" s="175">
        <v>1015.63</v>
      </c>
    </row>
    <row r="19" spans="1:13" ht="22.5" customHeight="1" thickBot="1" x14ac:dyDescent="0.35">
      <c r="M19" s="234">
        <f>SUM(M12:M18)</f>
        <v>120000.0036</v>
      </c>
    </row>
    <row r="20" spans="1:13" x14ac:dyDescent="0.3">
      <c r="A20" s="28" t="s">
        <v>67</v>
      </c>
      <c r="B20" s="25"/>
    </row>
    <row r="21" spans="1:13" x14ac:dyDescent="0.3">
      <c r="A21" s="28"/>
      <c r="B21" s="25"/>
    </row>
    <row r="22" spans="1:13" x14ac:dyDescent="0.3">
      <c r="A22" s="28"/>
      <c r="B22" s="25"/>
    </row>
    <row r="23" spans="1:13" x14ac:dyDescent="0.3">
      <c r="A23" s="28"/>
      <c r="B23" s="25"/>
    </row>
    <row r="24" spans="1:13" x14ac:dyDescent="0.3">
      <c r="A24" s="28"/>
      <c r="B24" s="25"/>
    </row>
    <row r="25" spans="1:13" x14ac:dyDescent="0.3">
      <c r="A25" s="28"/>
      <c r="B25" s="25"/>
    </row>
    <row r="26" spans="1:13" x14ac:dyDescent="0.3">
      <c r="A26" s="28"/>
      <c r="B26" s="25"/>
    </row>
    <row r="28" spans="1:13" x14ac:dyDescent="0.3">
      <c r="A28" s="472" t="s">
        <v>85</v>
      </c>
      <c r="B28" s="472"/>
      <c r="D28" s="472" t="s">
        <v>203</v>
      </c>
      <c r="E28" s="472"/>
      <c r="F28" s="24"/>
      <c r="H28" s="404" t="s">
        <v>283</v>
      </c>
      <c r="J28" s="472" t="s">
        <v>86</v>
      </c>
      <c r="K28" s="472"/>
      <c r="L28" s="472"/>
    </row>
    <row r="29" spans="1:13" x14ac:dyDescent="0.3">
      <c r="A29" s="467" t="s">
        <v>0</v>
      </c>
      <c r="B29" s="467"/>
      <c r="C29" s="49"/>
      <c r="D29" s="467" t="s">
        <v>1</v>
      </c>
      <c r="E29" s="467"/>
      <c r="F29" s="49"/>
      <c r="G29" s="49"/>
      <c r="H29" s="403" t="s">
        <v>2</v>
      </c>
      <c r="I29" s="49"/>
      <c r="J29" s="467" t="s">
        <v>76</v>
      </c>
      <c r="K29" s="467"/>
      <c r="L29" s="467"/>
      <c r="M29" s="49"/>
    </row>
    <row r="31" spans="1:13" s="25" customFormat="1" ht="15" customHeight="1" x14ac:dyDescent="0.25">
      <c r="A31" s="468" t="s">
        <v>25</v>
      </c>
      <c r="B31" s="468"/>
      <c r="C31" s="468"/>
      <c r="D31" s="468"/>
      <c r="E31" s="468"/>
      <c r="F31" s="468"/>
      <c r="G31" s="468"/>
      <c r="H31" s="468"/>
      <c r="I31" s="468"/>
      <c r="J31" s="468"/>
      <c r="K31" s="468"/>
      <c r="L31" s="468"/>
      <c r="M31" s="468"/>
    </row>
  </sheetData>
  <mergeCells count="16">
    <mergeCell ref="A29:B29"/>
    <mergeCell ref="D29:E29"/>
    <mergeCell ref="J29:L29"/>
    <mergeCell ref="A31:M31"/>
    <mergeCell ref="A9:B9"/>
    <mergeCell ref="C9:G9"/>
    <mergeCell ref="I9:M9"/>
    <mergeCell ref="A28:B28"/>
    <mergeCell ref="D28:E28"/>
    <mergeCell ref="J28:L28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70" orientation="landscape" r:id="rId2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5.285156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5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646</v>
      </c>
      <c r="D9" s="470"/>
      <c r="E9" s="470"/>
      <c r="F9" s="470"/>
      <c r="G9" s="470"/>
      <c r="H9" s="11" t="s">
        <v>47</v>
      </c>
      <c r="I9" s="471" t="s">
        <v>647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9.5" customHeight="1" x14ac:dyDescent="0.3">
      <c r="A12" s="159" t="s">
        <v>648</v>
      </c>
      <c r="B12" s="73">
        <v>1159</v>
      </c>
      <c r="C12" s="75">
        <v>43565</v>
      </c>
      <c r="D12" s="74" t="s">
        <v>649</v>
      </c>
      <c r="E12" s="75">
        <v>43565</v>
      </c>
      <c r="F12" s="70" t="s">
        <v>98</v>
      </c>
      <c r="G12" s="72" t="s">
        <v>97</v>
      </c>
      <c r="H12" s="72" t="s">
        <v>641</v>
      </c>
      <c r="I12" s="73"/>
      <c r="J12" s="76"/>
      <c r="K12" s="65"/>
      <c r="L12" s="62"/>
      <c r="M12" s="171">
        <v>60143.68</v>
      </c>
    </row>
    <row r="13" spans="1:13" ht="49.5" customHeight="1" x14ac:dyDescent="0.3">
      <c r="A13" s="159" t="s">
        <v>650</v>
      </c>
      <c r="B13" s="73">
        <v>1163</v>
      </c>
      <c r="C13" s="75">
        <v>43571</v>
      </c>
      <c r="D13" s="74" t="s">
        <v>651</v>
      </c>
      <c r="E13" s="75">
        <v>43571</v>
      </c>
      <c r="F13" s="70" t="s">
        <v>98</v>
      </c>
      <c r="G13" s="72" t="s">
        <v>97</v>
      </c>
      <c r="H13" s="72" t="s">
        <v>781</v>
      </c>
      <c r="I13" s="73" t="s">
        <v>121</v>
      </c>
      <c r="J13" s="286">
        <v>5</v>
      </c>
      <c r="K13" s="192">
        <v>646.54999999999995</v>
      </c>
      <c r="L13" s="193">
        <v>103.45</v>
      </c>
      <c r="M13" s="171">
        <f t="shared" ref="M13:M36" si="0">J13*(K13+L13)</f>
        <v>3750</v>
      </c>
    </row>
    <row r="14" spans="1:13" ht="49.5" customHeight="1" x14ac:dyDescent="0.3">
      <c r="A14" s="159" t="s">
        <v>650</v>
      </c>
      <c r="B14" s="73">
        <v>1163</v>
      </c>
      <c r="C14" s="75">
        <v>43571</v>
      </c>
      <c r="D14" s="74" t="s">
        <v>651</v>
      </c>
      <c r="E14" s="75">
        <v>43571</v>
      </c>
      <c r="F14" s="70" t="s">
        <v>98</v>
      </c>
      <c r="G14" s="72" t="s">
        <v>97</v>
      </c>
      <c r="H14" s="72" t="s">
        <v>782</v>
      </c>
      <c r="I14" s="73" t="s">
        <v>121</v>
      </c>
      <c r="J14" s="286">
        <v>11</v>
      </c>
      <c r="K14" s="192">
        <v>689.66</v>
      </c>
      <c r="L14" s="193">
        <v>110.35</v>
      </c>
      <c r="M14" s="171">
        <f t="shared" si="0"/>
        <v>8800.11</v>
      </c>
    </row>
    <row r="15" spans="1:13" ht="49.5" customHeight="1" x14ac:dyDescent="0.3">
      <c r="A15" s="159" t="s">
        <v>650</v>
      </c>
      <c r="B15" s="73">
        <v>1163</v>
      </c>
      <c r="C15" s="75">
        <v>43571</v>
      </c>
      <c r="D15" s="74" t="s">
        <v>651</v>
      </c>
      <c r="E15" s="75">
        <v>43571</v>
      </c>
      <c r="F15" s="70" t="s">
        <v>98</v>
      </c>
      <c r="G15" s="72" t="s">
        <v>97</v>
      </c>
      <c r="H15" s="72" t="s">
        <v>783</v>
      </c>
      <c r="I15" s="73" t="s">
        <v>128</v>
      </c>
      <c r="J15" s="286">
        <v>36</v>
      </c>
      <c r="K15" s="192">
        <v>70.400000000000006</v>
      </c>
      <c r="L15" s="193">
        <v>11.26</v>
      </c>
      <c r="M15" s="171">
        <f t="shared" si="0"/>
        <v>2939.76</v>
      </c>
    </row>
    <row r="16" spans="1:13" ht="49.5" customHeight="1" x14ac:dyDescent="0.3">
      <c r="A16" s="159" t="s">
        <v>650</v>
      </c>
      <c r="B16" s="73">
        <v>1163</v>
      </c>
      <c r="C16" s="75">
        <v>43571</v>
      </c>
      <c r="D16" s="74" t="s">
        <v>651</v>
      </c>
      <c r="E16" s="75">
        <v>43571</v>
      </c>
      <c r="F16" s="70" t="s">
        <v>98</v>
      </c>
      <c r="G16" s="72" t="s">
        <v>97</v>
      </c>
      <c r="H16" s="72" t="s">
        <v>784</v>
      </c>
      <c r="I16" s="73" t="s">
        <v>128</v>
      </c>
      <c r="J16" s="286">
        <v>30</v>
      </c>
      <c r="K16" s="192">
        <v>122.13</v>
      </c>
      <c r="L16" s="193">
        <v>19.54</v>
      </c>
      <c r="M16" s="171">
        <f t="shared" si="0"/>
        <v>4250.0999999999995</v>
      </c>
    </row>
    <row r="17" spans="1:13" ht="49.5" customHeight="1" x14ac:dyDescent="0.3">
      <c r="A17" s="159" t="s">
        <v>650</v>
      </c>
      <c r="B17" s="73">
        <v>1163</v>
      </c>
      <c r="C17" s="75">
        <v>43571</v>
      </c>
      <c r="D17" s="74" t="s">
        <v>651</v>
      </c>
      <c r="E17" s="75">
        <v>43571</v>
      </c>
      <c r="F17" s="70" t="s">
        <v>98</v>
      </c>
      <c r="G17" s="72" t="s">
        <v>97</v>
      </c>
      <c r="H17" s="72" t="s">
        <v>785</v>
      </c>
      <c r="I17" s="73" t="s">
        <v>134</v>
      </c>
      <c r="J17" s="286">
        <v>24</v>
      </c>
      <c r="K17" s="192">
        <v>301.72000000000003</v>
      </c>
      <c r="L17" s="193">
        <v>48.28</v>
      </c>
      <c r="M17" s="171">
        <f t="shared" si="0"/>
        <v>8400</v>
      </c>
    </row>
    <row r="18" spans="1:13" ht="49.5" customHeight="1" x14ac:dyDescent="0.3">
      <c r="A18" s="159" t="s">
        <v>650</v>
      </c>
      <c r="B18" s="73">
        <v>1163</v>
      </c>
      <c r="C18" s="75">
        <v>43571</v>
      </c>
      <c r="D18" s="74" t="s">
        <v>651</v>
      </c>
      <c r="E18" s="75">
        <v>43571</v>
      </c>
      <c r="F18" s="70" t="s">
        <v>98</v>
      </c>
      <c r="G18" s="72" t="s">
        <v>97</v>
      </c>
      <c r="H18" s="72" t="s">
        <v>786</v>
      </c>
      <c r="I18" s="73" t="s">
        <v>121</v>
      </c>
      <c r="J18" s="286">
        <v>1</v>
      </c>
      <c r="K18" s="192">
        <v>431.03</v>
      </c>
      <c r="L18" s="193">
        <v>68.959999999999994</v>
      </c>
      <c r="M18" s="171">
        <f t="shared" si="0"/>
        <v>499.98999999999995</v>
      </c>
    </row>
    <row r="19" spans="1:13" ht="49.5" customHeight="1" x14ac:dyDescent="0.3">
      <c r="A19" s="159" t="s">
        <v>650</v>
      </c>
      <c r="B19" s="73">
        <v>1163</v>
      </c>
      <c r="C19" s="75">
        <v>43571</v>
      </c>
      <c r="D19" s="74" t="s">
        <v>651</v>
      </c>
      <c r="E19" s="75">
        <v>43571</v>
      </c>
      <c r="F19" s="70" t="s">
        <v>98</v>
      </c>
      <c r="G19" s="72" t="s">
        <v>97</v>
      </c>
      <c r="H19" s="72" t="s">
        <v>787</v>
      </c>
      <c r="I19" s="73" t="s">
        <v>137</v>
      </c>
      <c r="J19" s="286">
        <v>60</v>
      </c>
      <c r="K19" s="192">
        <v>24.86</v>
      </c>
      <c r="L19" s="193">
        <v>3.98</v>
      </c>
      <c r="M19" s="171">
        <f t="shared" si="0"/>
        <v>1730.4</v>
      </c>
    </row>
    <row r="20" spans="1:13" ht="49.5" customHeight="1" x14ac:dyDescent="0.3">
      <c r="A20" s="159" t="s">
        <v>650</v>
      </c>
      <c r="B20" s="73">
        <v>1163</v>
      </c>
      <c r="C20" s="75">
        <v>43571</v>
      </c>
      <c r="D20" s="74" t="s">
        <v>651</v>
      </c>
      <c r="E20" s="75">
        <v>43571</v>
      </c>
      <c r="F20" s="70" t="s">
        <v>98</v>
      </c>
      <c r="G20" s="72" t="s">
        <v>97</v>
      </c>
      <c r="H20" s="72" t="s">
        <v>788</v>
      </c>
      <c r="I20" s="73" t="s">
        <v>123</v>
      </c>
      <c r="J20" s="286">
        <v>1</v>
      </c>
      <c r="K20" s="192">
        <v>857.76</v>
      </c>
      <c r="L20" s="193">
        <v>137.24</v>
      </c>
      <c r="M20" s="171">
        <f t="shared" si="0"/>
        <v>995</v>
      </c>
    </row>
    <row r="21" spans="1:13" ht="49.5" customHeight="1" x14ac:dyDescent="0.3">
      <c r="A21" s="159" t="s">
        <v>650</v>
      </c>
      <c r="B21" s="73">
        <v>1163</v>
      </c>
      <c r="C21" s="75">
        <v>43571</v>
      </c>
      <c r="D21" s="74" t="s">
        <v>651</v>
      </c>
      <c r="E21" s="75">
        <v>43571</v>
      </c>
      <c r="F21" s="70" t="s">
        <v>98</v>
      </c>
      <c r="G21" s="72" t="s">
        <v>97</v>
      </c>
      <c r="H21" s="72" t="s">
        <v>789</v>
      </c>
      <c r="I21" s="73" t="s">
        <v>121</v>
      </c>
      <c r="J21" s="286">
        <v>22</v>
      </c>
      <c r="K21" s="192">
        <v>56.03</v>
      </c>
      <c r="L21" s="193">
        <v>8.9600000000000009</v>
      </c>
      <c r="M21" s="171">
        <f t="shared" si="0"/>
        <v>1429.7800000000002</v>
      </c>
    </row>
    <row r="22" spans="1:13" ht="49.5" customHeight="1" x14ac:dyDescent="0.3">
      <c r="A22" s="159" t="s">
        <v>650</v>
      </c>
      <c r="B22" s="73">
        <v>1163</v>
      </c>
      <c r="C22" s="75">
        <v>43571</v>
      </c>
      <c r="D22" s="74" t="s">
        <v>651</v>
      </c>
      <c r="E22" s="75">
        <v>43571</v>
      </c>
      <c r="F22" s="70" t="s">
        <v>98</v>
      </c>
      <c r="G22" s="72" t="s">
        <v>97</v>
      </c>
      <c r="H22" s="72" t="s">
        <v>790</v>
      </c>
      <c r="I22" s="73" t="s">
        <v>791</v>
      </c>
      <c r="J22" s="286">
        <v>5</v>
      </c>
      <c r="K22" s="192">
        <v>1810.34</v>
      </c>
      <c r="L22" s="193">
        <v>289.64999999999998</v>
      </c>
      <c r="M22" s="171">
        <f t="shared" si="0"/>
        <v>10499.949999999999</v>
      </c>
    </row>
    <row r="23" spans="1:13" ht="49.5" customHeight="1" x14ac:dyDescent="0.3">
      <c r="A23" s="159" t="s">
        <v>650</v>
      </c>
      <c r="B23" s="73">
        <v>1163</v>
      </c>
      <c r="C23" s="75">
        <v>43571</v>
      </c>
      <c r="D23" s="74" t="s">
        <v>651</v>
      </c>
      <c r="E23" s="75">
        <v>43571</v>
      </c>
      <c r="F23" s="70" t="s">
        <v>98</v>
      </c>
      <c r="G23" s="72" t="s">
        <v>97</v>
      </c>
      <c r="H23" s="72" t="s">
        <v>792</v>
      </c>
      <c r="I23" s="73" t="s">
        <v>793</v>
      </c>
      <c r="J23" s="286">
        <v>4</v>
      </c>
      <c r="K23" s="192">
        <v>125</v>
      </c>
      <c r="L23" s="193">
        <v>20</v>
      </c>
      <c r="M23" s="171">
        <f t="shared" si="0"/>
        <v>580</v>
      </c>
    </row>
    <row r="24" spans="1:13" ht="49.5" customHeight="1" x14ac:dyDescent="0.3">
      <c r="A24" s="159" t="s">
        <v>650</v>
      </c>
      <c r="B24" s="73">
        <v>1163</v>
      </c>
      <c r="C24" s="75">
        <v>43571</v>
      </c>
      <c r="D24" s="74" t="s">
        <v>651</v>
      </c>
      <c r="E24" s="75">
        <v>43571</v>
      </c>
      <c r="F24" s="70" t="s">
        <v>98</v>
      </c>
      <c r="G24" s="72" t="s">
        <v>97</v>
      </c>
      <c r="H24" s="72" t="s">
        <v>794</v>
      </c>
      <c r="I24" s="73" t="s">
        <v>121</v>
      </c>
      <c r="J24" s="286">
        <v>15</v>
      </c>
      <c r="K24" s="192">
        <v>10.78</v>
      </c>
      <c r="L24" s="193">
        <v>1.72</v>
      </c>
      <c r="M24" s="171">
        <f t="shared" si="0"/>
        <v>187.5</v>
      </c>
    </row>
    <row r="25" spans="1:13" ht="49.5" customHeight="1" x14ac:dyDescent="0.3">
      <c r="A25" s="159" t="s">
        <v>650</v>
      </c>
      <c r="B25" s="73">
        <v>1163</v>
      </c>
      <c r="C25" s="75">
        <v>43571</v>
      </c>
      <c r="D25" s="74" t="s">
        <v>651</v>
      </c>
      <c r="E25" s="75">
        <v>43571</v>
      </c>
      <c r="F25" s="70" t="s">
        <v>98</v>
      </c>
      <c r="G25" s="72" t="s">
        <v>97</v>
      </c>
      <c r="H25" s="72" t="s">
        <v>795</v>
      </c>
      <c r="I25" s="73" t="s">
        <v>128</v>
      </c>
      <c r="J25" s="286">
        <v>15</v>
      </c>
      <c r="K25" s="192">
        <v>150.86000000000001</v>
      </c>
      <c r="L25" s="193">
        <v>24.14</v>
      </c>
      <c r="M25" s="171">
        <f t="shared" si="0"/>
        <v>2625</v>
      </c>
    </row>
    <row r="26" spans="1:13" ht="49.5" customHeight="1" x14ac:dyDescent="0.3">
      <c r="A26" s="159" t="s">
        <v>650</v>
      </c>
      <c r="B26" s="73">
        <v>1163</v>
      </c>
      <c r="C26" s="75">
        <v>43571</v>
      </c>
      <c r="D26" s="74" t="s">
        <v>651</v>
      </c>
      <c r="E26" s="75">
        <v>43571</v>
      </c>
      <c r="F26" s="70" t="s">
        <v>98</v>
      </c>
      <c r="G26" s="72" t="s">
        <v>97</v>
      </c>
      <c r="H26" s="72" t="s">
        <v>796</v>
      </c>
      <c r="I26" s="73" t="s">
        <v>128</v>
      </c>
      <c r="J26" s="286">
        <v>15</v>
      </c>
      <c r="K26" s="192">
        <v>47.41</v>
      </c>
      <c r="L26" s="193">
        <v>7.59</v>
      </c>
      <c r="M26" s="171">
        <f t="shared" si="0"/>
        <v>825</v>
      </c>
    </row>
    <row r="27" spans="1:13" ht="49.5" customHeight="1" x14ac:dyDescent="0.3">
      <c r="A27" s="159" t="s">
        <v>650</v>
      </c>
      <c r="B27" s="73">
        <v>1163</v>
      </c>
      <c r="C27" s="75">
        <v>43571</v>
      </c>
      <c r="D27" s="74" t="s">
        <v>651</v>
      </c>
      <c r="E27" s="75">
        <v>43571</v>
      </c>
      <c r="F27" s="70" t="s">
        <v>98</v>
      </c>
      <c r="G27" s="72" t="s">
        <v>97</v>
      </c>
      <c r="H27" s="72" t="s">
        <v>797</v>
      </c>
      <c r="I27" s="73" t="s">
        <v>121</v>
      </c>
      <c r="J27" s="286">
        <v>12</v>
      </c>
      <c r="K27" s="192">
        <v>189.66</v>
      </c>
      <c r="L27" s="193">
        <v>30.35</v>
      </c>
      <c r="M27" s="171">
        <f t="shared" si="0"/>
        <v>2640.12</v>
      </c>
    </row>
    <row r="28" spans="1:13" ht="49.5" customHeight="1" x14ac:dyDescent="0.3">
      <c r="A28" s="159" t="s">
        <v>650</v>
      </c>
      <c r="B28" s="73">
        <v>1163</v>
      </c>
      <c r="C28" s="75">
        <v>43571</v>
      </c>
      <c r="D28" s="74" t="s">
        <v>651</v>
      </c>
      <c r="E28" s="75">
        <v>43571</v>
      </c>
      <c r="F28" s="70" t="s">
        <v>98</v>
      </c>
      <c r="G28" s="72" t="s">
        <v>97</v>
      </c>
      <c r="H28" s="72" t="s">
        <v>798</v>
      </c>
      <c r="I28" s="73" t="s">
        <v>793</v>
      </c>
      <c r="J28" s="286">
        <v>1</v>
      </c>
      <c r="K28" s="192">
        <v>131.9</v>
      </c>
      <c r="L28" s="193">
        <v>21.1</v>
      </c>
      <c r="M28" s="171">
        <f t="shared" si="0"/>
        <v>153</v>
      </c>
    </row>
    <row r="29" spans="1:13" ht="49.5" customHeight="1" x14ac:dyDescent="0.3">
      <c r="A29" s="159" t="s">
        <v>650</v>
      </c>
      <c r="B29" s="73">
        <v>1163</v>
      </c>
      <c r="C29" s="75">
        <v>43571</v>
      </c>
      <c r="D29" s="74" t="s">
        <v>651</v>
      </c>
      <c r="E29" s="75">
        <v>43571</v>
      </c>
      <c r="F29" s="70" t="s">
        <v>98</v>
      </c>
      <c r="G29" s="72" t="s">
        <v>97</v>
      </c>
      <c r="H29" s="72" t="s">
        <v>799</v>
      </c>
      <c r="I29" s="73" t="s">
        <v>121</v>
      </c>
      <c r="J29" s="286">
        <v>2</v>
      </c>
      <c r="K29" s="192">
        <v>341.81</v>
      </c>
      <c r="L29" s="193">
        <v>54.69</v>
      </c>
      <c r="M29" s="171">
        <f t="shared" si="0"/>
        <v>793</v>
      </c>
    </row>
    <row r="30" spans="1:13" ht="49.5" customHeight="1" x14ac:dyDescent="0.3">
      <c r="A30" s="159" t="s">
        <v>650</v>
      </c>
      <c r="B30" s="73">
        <v>1163</v>
      </c>
      <c r="C30" s="75">
        <v>43571</v>
      </c>
      <c r="D30" s="74" t="s">
        <v>651</v>
      </c>
      <c r="E30" s="75">
        <v>43571</v>
      </c>
      <c r="F30" s="70" t="s">
        <v>98</v>
      </c>
      <c r="G30" s="72" t="s">
        <v>97</v>
      </c>
      <c r="H30" s="72" t="s">
        <v>800</v>
      </c>
      <c r="I30" s="73" t="s">
        <v>123</v>
      </c>
      <c r="J30" s="286">
        <v>1</v>
      </c>
      <c r="K30" s="192">
        <v>301.72000000000003</v>
      </c>
      <c r="L30" s="193">
        <v>48.28</v>
      </c>
      <c r="M30" s="171">
        <f t="shared" si="0"/>
        <v>350</v>
      </c>
    </row>
    <row r="31" spans="1:13" ht="49.5" customHeight="1" x14ac:dyDescent="0.3">
      <c r="A31" s="159" t="s">
        <v>650</v>
      </c>
      <c r="B31" s="73">
        <v>1163</v>
      </c>
      <c r="C31" s="75">
        <v>43571</v>
      </c>
      <c r="D31" s="74" t="s">
        <v>651</v>
      </c>
      <c r="E31" s="75">
        <v>43571</v>
      </c>
      <c r="F31" s="70" t="s">
        <v>98</v>
      </c>
      <c r="G31" s="72" t="s">
        <v>97</v>
      </c>
      <c r="H31" s="72" t="s">
        <v>801</v>
      </c>
      <c r="I31" s="73" t="s">
        <v>121</v>
      </c>
      <c r="J31" s="286">
        <v>1</v>
      </c>
      <c r="K31" s="192">
        <v>190.76</v>
      </c>
      <c r="L31" s="193">
        <v>30.52</v>
      </c>
      <c r="M31" s="171">
        <f t="shared" si="0"/>
        <v>221.28</v>
      </c>
    </row>
    <row r="32" spans="1:13" ht="49.5" customHeight="1" x14ac:dyDescent="0.3">
      <c r="A32" s="159" t="s">
        <v>650</v>
      </c>
      <c r="B32" s="73">
        <v>1163</v>
      </c>
      <c r="C32" s="75">
        <v>43571</v>
      </c>
      <c r="D32" s="74" t="s">
        <v>651</v>
      </c>
      <c r="E32" s="75">
        <v>43571</v>
      </c>
      <c r="F32" s="70" t="s">
        <v>98</v>
      </c>
      <c r="G32" s="72" t="s">
        <v>97</v>
      </c>
      <c r="H32" s="72" t="s">
        <v>802</v>
      </c>
      <c r="I32" s="73" t="s">
        <v>123</v>
      </c>
      <c r="J32" s="286">
        <v>3</v>
      </c>
      <c r="K32" s="192">
        <v>3103.45</v>
      </c>
      <c r="L32" s="193">
        <v>496.55</v>
      </c>
      <c r="M32" s="171">
        <f t="shared" si="0"/>
        <v>10800</v>
      </c>
    </row>
    <row r="33" spans="1:13" ht="49.5" customHeight="1" x14ac:dyDescent="0.3">
      <c r="A33" s="159" t="s">
        <v>650</v>
      </c>
      <c r="B33" s="73">
        <v>1163</v>
      </c>
      <c r="C33" s="75">
        <v>43571</v>
      </c>
      <c r="D33" s="74" t="s">
        <v>651</v>
      </c>
      <c r="E33" s="75">
        <v>43571</v>
      </c>
      <c r="F33" s="70" t="s">
        <v>98</v>
      </c>
      <c r="G33" s="72" t="s">
        <v>97</v>
      </c>
      <c r="H33" s="72" t="s">
        <v>803</v>
      </c>
      <c r="I33" s="73" t="s">
        <v>121</v>
      </c>
      <c r="J33" s="286">
        <v>15</v>
      </c>
      <c r="K33" s="192">
        <v>56.03</v>
      </c>
      <c r="L33" s="193">
        <v>8.9600000000000009</v>
      </c>
      <c r="M33" s="171">
        <f t="shared" si="0"/>
        <v>974.85000000000014</v>
      </c>
    </row>
    <row r="34" spans="1:13" ht="49.5" customHeight="1" x14ac:dyDescent="0.3">
      <c r="A34" s="159" t="s">
        <v>650</v>
      </c>
      <c r="B34" s="73">
        <v>1163</v>
      </c>
      <c r="C34" s="75">
        <v>43571</v>
      </c>
      <c r="D34" s="74" t="s">
        <v>651</v>
      </c>
      <c r="E34" s="75">
        <v>43571</v>
      </c>
      <c r="F34" s="70" t="s">
        <v>98</v>
      </c>
      <c r="G34" s="72" t="s">
        <v>97</v>
      </c>
      <c r="H34" s="72" t="s">
        <v>804</v>
      </c>
      <c r="I34" s="73" t="s">
        <v>137</v>
      </c>
      <c r="J34" s="286">
        <v>3</v>
      </c>
      <c r="K34" s="192">
        <v>1336.21</v>
      </c>
      <c r="L34" s="193">
        <v>213.79</v>
      </c>
      <c r="M34" s="171">
        <f t="shared" si="0"/>
        <v>4650</v>
      </c>
    </row>
    <row r="35" spans="1:13" ht="49.5" customHeight="1" x14ac:dyDescent="0.3">
      <c r="A35" s="159" t="s">
        <v>650</v>
      </c>
      <c r="B35" s="73">
        <v>1163</v>
      </c>
      <c r="C35" s="75">
        <v>43571</v>
      </c>
      <c r="D35" s="74" t="s">
        <v>651</v>
      </c>
      <c r="E35" s="75">
        <v>43571</v>
      </c>
      <c r="F35" s="70" t="s">
        <v>98</v>
      </c>
      <c r="G35" s="72" t="s">
        <v>97</v>
      </c>
      <c r="H35" s="72" t="s">
        <v>805</v>
      </c>
      <c r="I35" s="73" t="s">
        <v>137</v>
      </c>
      <c r="J35" s="286">
        <v>6</v>
      </c>
      <c r="K35" s="192">
        <v>844.83</v>
      </c>
      <c r="L35" s="193">
        <v>135.16999999999999</v>
      </c>
      <c r="M35" s="171">
        <f t="shared" si="0"/>
        <v>5880</v>
      </c>
    </row>
    <row r="36" spans="1:13" ht="49.5" customHeight="1" x14ac:dyDescent="0.3">
      <c r="A36" s="159" t="s">
        <v>650</v>
      </c>
      <c r="B36" s="73">
        <v>1163</v>
      </c>
      <c r="C36" s="75">
        <v>43571</v>
      </c>
      <c r="D36" s="74" t="s">
        <v>651</v>
      </c>
      <c r="E36" s="75">
        <v>43571</v>
      </c>
      <c r="F36" s="70" t="s">
        <v>98</v>
      </c>
      <c r="G36" s="72" t="s">
        <v>97</v>
      </c>
      <c r="H36" s="72" t="s">
        <v>806</v>
      </c>
      <c r="I36" s="73" t="s">
        <v>128</v>
      </c>
      <c r="J36" s="286">
        <v>1</v>
      </c>
      <c r="K36" s="192">
        <v>301.72000000000003</v>
      </c>
      <c r="L36" s="193">
        <v>48.28</v>
      </c>
      <c r="M36" s="171">
        <f t="shared" si="0"/>
        <v>350</v>
      </c>
    </row>
    <row r="37" spans="1:13" ht="49.5" customHeight="1" x14ac:dyDescent="0.3">
      <c r="A37" s="159" t="s">
        <v>652</v>
      </c>
      <c r="B37" s="73">
        <v>1401</v>
      </c>
      <c r="C37" s="75">
        <v>43594</v>
      </c>
      <c r="D37" s="74" t="s">
        <v>653</v>
      </c>
      <c r="E37" s="75">
        <v>43594</v>
      </c>
      <c r="F37" s="70" t="s">
        <v>98</v>
      </c>
      <c r="G37" s="72" t="s">
        <v>97</v>
      </c>
      <c r="H37" s="72" t="s">
        <v>743</v>
      </c>
      <c r="I37" s="73" t="s">
        <v>744</v>
      </c>
      <c r="J37" s="286">
        <v>3</v>
      </c>
      <c r="K37" s="192">
        <v>2790</v>
      </c>
      <c r="L37" s="193">
        <v>446.4</v>
      </c>
      <c r="M37" s="171">
        <f t="shared" ref="M37:M48" si="1">J37*(K37+L37)</f>
        <v>9709.2000000000007</v>
      </c>
    </row>
    <row r="38" spans="1:13" ht="49.5" customHeight="1" x14ac:dyDescent="0.3">
      <c r="A38" s="159" t="s">
        <v>652</v>
      </c>
      <c r="B38" s="73">
        <v>1401</v>
      </c>
      <c r="C38" s="75">
        <v>43594</v>
      </c>
      <c r="D38" s="74" t="s">
        <v>653</v>
      </c>
      <c r="E38" s="75">
        <v>43594</v>
      </c>
      <c r="F38" s="70" t="s">
        <v>98</v>
      </c>
      <c r="G38" s="72" t="s">
        <v>97</v>
      </c>
      <c r="H38" s="72" t="s">
        <v>745</v>
      </c>
      <c r="I38" s="73" t="s">
        <v>744</v>
      </c>
      <c r="J38" s="286">
        <v>2.5</v>
      </c>
      <c r="K38" s="192">
        <v>1650</v>
      </c>
      <c r="L38" s="193">
        <v>264</v>
      </c>
      <c r="M38" s="171">
        <f t="shared" si="1"/>
        <v>4785</v>
      </c>
    </row>
    <row r="39" spans="1:13" ht="49.5" customHeight="1" x14ac:dyDescent="0.3">
      <c r="A39" s="159" t="s">
        <v>652</v>
      </c>
      <c r="B39" s="73">
        <v>1401</v>
      </c>
      <c r="C39" s="75">
        <v>43594</v>
      </c>
      <c r="D39" s="74" t="s">
        <v>653</v>
      </c>
      <c r="E39" s="75">
        <v>43594</v>
      </c>
      <c r="F39" s="70" t="s">
        <v>98</v>
      </c>
      <c r="G39" s="72" t="s">
        <v>97</v>
      </c>
      <c r="H39" s="72" t="s">
        <v>746</v>
      </c>
      <c r="I39" s="73" t="s">
        <v>121</v>
      </c>
      <c r="J39" s="286">
        <v>2</v>
      </c>
      <c r="K39" s="192">
        <v>50</v>
      </c>
      <c r="L39" s="193">
        <v>8</v>
      </c>
      <c r="M39" s="171">
        <f t="shared" si="1"/>
        <v>116</v>
      </c>
    </row>
    <row r="40" spans="1:13" ht="49.5" customHeight="1" x14ac:dyDescent="0.3">
      <c r="A40" s="159" t="s">
        <v>652</v>
      </c>
      <c r="B40" s="73">
        <v>1401</v>
      </c>
      <c r="C40" s="75">
        <v>43594</v>
      </c>
      <c r="D40" s="74" t="s">
        <v>653</v>
      </c>
      <c r="E40" s="75">
        <v>43594</v>
      </c>
      <c r="F40" s="70" t="s">
        <v>98</v>
      </c>
      <c r="G40" s="72" t="s">
        <v>97</v>
      </c>
      <c r="H40" s="72" t="s">
        <v>747</v>
      </c>
      <c r="I40" s="73" t="s">
        <v>121</v>
      </c>
      <c r="J40" s="286">
        <v>10</v>
      </c>
      <c r="K40" s="192">
        <v>13</v>
      </c>
      <c r="L40" s="193">
        <v>2.08</v>
      </c>
      <c r="M40" s="171">
        <f t="shared" si="1"/>
        <v>150.80000000000001</v>
      </c>
    </row>
    <row r="41" spans="1:13" ht="49.5" customHeight="1" x14ac:dyDescent="0.3">
      <c r="A41" s="159" t="s">
        <v>652</v>
      </c>
      <c r="B41" s="73">
        <v>1401</v>
      </c>
      <c r="C41" s="75">
        <v>43594</v>
      </c>
      <c r="D41" s="74" t="s">
        <v>653</v>
      </c>
      <c r="E41" s="75">
        <v>43594</v>
      </c>
      <c r="F41" s="70" t="s">
        <v>98</v>
      </c>
      <c r="G41" s="72" t="s">
        <v>97</v>
      </c>
      <c r="H41" s="72" t="s">
        <v>748</v>
      </c>
      <c r="I41" s="73" t="s">
        <v>121</v>
      </c>
      <c r="J41" s="286">
        <v>10</v>
      </c>
      <c r="K41" s="192">
        <v>11</v>
      </c>
      <c r="L41" s="193">
        <v>1.76</v>
      </c>
      <c r="M41" s="171">
        <f t="shared" si="1"/>
        <v>127.6</v>
      </c>
    </row>
    <row r="42" spans="1:13" ht="49.5" customHeight="1" x14ac:dyDescent="0.3">
      <c r="A42" s="159" t="s">
        <v>652</v>
      </c>
      <c r="B42" s="73">
        <v>1401</v>
      </c>
      <c r="C42" s="75">
        <v>43594</v>
      </c>
      <c r="D42" s="74" t="s">
        <v>653</v>
      </c>
      <c r="E42" s="75">
        <v>43594</v>
      </c>
      <c r="F42" s="70" t="s">
        <v>98</v>
      </c>
      <c r="G42" s="72" t="s">
        <v>97</v>
      </c>
      <c r="H42" s="72" t="s">
        <v>749</v>
      </c>
      <c r="I42" s="73" t="s">
        <v>137</v>
      </c>
      <c r="J42" s="286">
        <v>60</v>
      </c>
      <c r="K42" s="192">
        <v>21.67</v>
      </c>
      <c r="L42" s="193">
        <v>3.47</v>
      </c>
      <c r="M42" s="171">
        <f t="shared" si="1"/>
        <v>1508.4</v>
      </c>
    </row>
    <row r="43" spans="1:13" ht="49.5" customHeight="1" x14ac:dyDescent="0.3">
      <c r="A43" s="159" t="s">
        <v>652</v>
      </c>
      <c r="B43" s="73">
        <v>1401</v>
      </c>
      <c r="C43" s="75">
        <v>43594</v>
      </c>
      <c r="D43" s="74" t="s">
        <v>653</v>
      </c>
      <c r="E43" s="75">
        <v>43594</v>
      </c>
      <c r="F43" s="70" t="s">
        <v>98</v>
      </c>
      <c r="G43" s="72" t="s">
        <v>97</v>
      </c>
      <c r="H43" s="72" t="s">
        <v>750</v>
      </c>
      <c r="I43" s="73" t="s">
        <v>273</v>
      </c>
      <c r="J43" s="286">
        <v>2</v>
      </c>
      <c r="K43" s="192">
        <v>700</v>
      </c>
      <c r="L43" s="193">
        <v>112</v>
      </c>
      <c r="M43" s="171">
        <f t="shared" si="1"/>
        <v>1624</v>
      </c>
    </row>
    <row r="44" spans="1:13" ht="49.5" customHeight="1" x14ac:dyDescent="0.3">
      <c r="A44" s="159" t="s">
        <v>652</v>
      </c>
      <c r="B44" s="73">
        <v>1401</v>
      </c>
      <c r="C44" s="75">
        <v>43594</v>
      </c>
      <c r="D44" s="74" t="s">
        <v>653</v>
      </c>
      <c r="E44" s="75">
        <v>43594</v>
      </c>
      <c r="F44" s="70" t="s">
        <v>98</v>
      </c>
      <c r="G44" s="72" t="s">
        <v>97</v>
      </c>
      <c r="H44" s="72" t="s">
        <v>751</v>
      </c>
      <c r="I44" s="73" t="s">
        <v>121</v>
      </c>
      <c r="J44" s="286">
        <v>1</v>
      </c>
      <c r="K44" s="192">
        <v>1634.32</v>
      </c>
      <c r="L44" s="193">
        <v>261.49</v>
      </c>
      <c r="M44" s="171">
        <f t="shared" si="1"/>
        <v>1895.81</v>
      </c>
    </row>
    <row r="45" spans="1:13" ht="49.5" customHeight="1" x14ac:dyDescent="0.3">
      <c r="A45" s="159" t="s">
        <v>652</v>
      </c>
      <c r="B45" s="73">
        <v>1401</v>
      </c>
      <c r="C45" s="75">
        <v>43594</v>
      </c>
      <c r="D45" s="74" t="s">
        <v>653</v>
      </c>
      <c r="E45" s="75">
        <v>43594</v>
      </c>
      <c r="F45" s="70" t="s">
        <v>98</v>
      </c>
      <c r="G45" s="72" t="s">
        <v>97</v>
      </c>
      <c r="H45" s="72" t="s">
        <v>752</v>
      </c>
      <c r="I45" s="73" t="s">
        <v>121</v>
      </c>
      <c r="J45" s="286">
        <v>12</v>
      </c>
      <c r="K45" s="192">
        <v>320</v>
      </c>
      <c r="L45" s="193">
        <v>51.2</v>
      </c>
      <c r="M45" s="171">
        <f t="shared" si="1"/>
        <v>4454.3999999999996</v>
      </c>
    </row>
    <row r="46" spans="1:13" ht="49.5" customHeight="1" x14ac:dyDescent="0.3">
      <c r="A46" s="159" t="s">
        <v>652</v>
      </c>
      <c r="B46" s="73">
        <v>1401</v>
      </c>
      <c r="C46" s="75">
        <v>43594</v>
      </c>
      <c r="D46" s="74" t="s">
        <v>653</v>
      </c>
      <c r="E46" s="75">
        <v>43594</v>
      </c>
      <c r="F46" s="70" t="s">
        <v>98</v>
      </c>
      <c r="G46" s="72" t="s">
        <v>97</v>
      </c>
      <c r="H46" s="72" t="s">
        <v>753</v>
      </c>
      <c r="I46" s="73" t="s">
        <v>121</v>
      </c>
      <c r="J46" s="286">
        <v>8</v>
      </c>
      <c r="K46" s="192">
        <v>241.62</v>
      </c>
      <c r="L46" s="193">
        <v>38.64</v>
      </c>
      <c r="M46" s="171">
        <f t="shared" si="1"/>
        <v>2242.08</v>
      </c>
    </row>
    <row r="47" spans="1:13" ht="49.5" customHeight="1" x14ac:dyDescent="0.3">
      <c r="A47" s="159" t="s">
        <v>652</v>
      </c>
      <c r="B47" s="73">
        <v>1401</v>
      </c>
      <c r="C47" s="75">
        <v>43594</v>
      </c>
      <c r="D47" s="74" t="s">
        <v>653</v>
      </c>
      <c r="E47" s="75">
        <v>43594</v>
      </c>
      <c r="F47" s="70" t="s">
        <v>98</v>
      </c>
      <c r="G47" s="72" t="s">
        <v>97</v>
      </c>
      <c r="H47" s="72" t="s">
        <v>754</v>
      </c>
      <c r="I47" s="73" t="s">
        <v>137</v>
      </c>
      <c r="J47" s="286">
        <v>18</v>
      </c>
      <c r="K47" s="192">
        <v>149.88</v>
      </c>
      <c r="L47" s="193">
        <v>23.98</v>
      </c>
      <c r="M47" s="171">
        <f t="shared" si="1"/>
        <v>3129.4799999999996</v>
      </c>
    </row>
    <row r="48" spans="1:13" ht="49.5" customHeight="1" x14ac:dyDescent="0.3">
      <c r="A48" s="159" t="s">
        <v>652</v>
      </c>
      <c r="B48" s="73">
        <v>1401</v>
      </c>
      <c r="C48" s="75">
        <v>43594</v>
      </c>
      <c r="D48" s="74" t="s">
        <v>653</v>
      </c>
      <c r="E48" s="75">
        <v>43594</v>
      </c>
      <c r="F48" s="70" t="s">
        <v>98</v>
      </c>
      <c r="G48" s="72" t="s">
        <v>97</v>
      </c>
      <c r="H48" s="72" t="s">
        <v>755</v>
      </c>
      <c r="I48" s="73" t="s">
        <v>121</v>
      </c>
      <c r="J48" s="286">
        <v>6</v>
      </c>
      <c r="K48" s="192">
        <v>1875</v>
      </c>
      <c r="L48" s="193">
        <v>300</v>
      </c>
      <c r="M48" s="171">
        <f t="shared" si="1"/>
        <v>13050</v>
      </c>
    </row>
    <row r="49" spans="1:13" ht="49.5" customHeight="1" x14ac:dyDescent="0.3">
      <c r="A49" s="159" t="s">
        <v>654</v>
      </c>
      <c r="B49" s="73">
        <v>1141</v>
      </c>
      <c r="C49" s="75">
        <v>43568</v>
      </c>
      <c r="D49" s="74"/>
      <c r="E49" s="75">
        <v>43568</v>
      </c>
      <c r="F49" s="70" t="s">
        <v>89</v>
      </c>
      <c r="G49" s="72" t="s">
        <v>656</v>
      </c>
      <c r="H49" s="72" t="s">
        <v>613</v>
      </c>
      <c r="I49" s="73"/>
      <c r="J49" s="76"/>
      <c r="K49" s="65"/>
      <c r="L49" s="62"/>
      <c r="M49" s="171">
        <v>13500</v>
      </c>
    </row>
    <row r="50" spans="1:13" ht="49.5" customHeight="1" x14ac:dyDescent="0.3">
      <c r="A50" s="159" t="s">
        <v>657</v>
      </c>
      <c r="B50" s="73">
        <v>1142</v>
      </c>
      <c r="C50" s="75">
        <v>43568</v>
      </c>
      <c r="D50" s="74"/>
      <c r="E50" s="75">
        <v>43568</v>
      </c>
      <c r="F50" s="70" t="s">
        <v>89</v>
      </c>
      <c r="G50" s="72" t="s">
        <v>656</v>
      </c>
      <c r="H50" s="72" t="s">
        <v>613</v>
      </c>
      <c r="I50" s="73"/>
      <c r="J50" s="76"/>
      <c r="K50" s="65"/>
      <c r="L50" s="62"/>
      <c r="M50" s="171">
        <v>13500</v>
      </c>
    </row>
    <row r="51" spans="1:13" ht="49.5" customHeight="1" x14ac:dyDescent="0.3">
      <c r="A51" s="159" t="s">
        <v>659</v>
      </c>
      <c r="B51" s="73">
        <v>1143</v>
      </c>
      <c r="C51" s="75">
        <v>43572</v>
      </c>
      <c r="D51" s="74"/>
      <c r="E51" s="75">
        <v>43572</v>
      </c>
      <c r="F51" s="70" t="s">
        <v>89</v>
      </c>
      <c r="G51" s="72" t="s">
        <v>656</v>
      </c>
      <c r="H51" s="72" t="s">
        <v>613</v>
      </c>
      <c r="I51" s="73"/>
      <c r="J51" s="76"/>
      <c r="K51" s="65"/>
      <c r="L51" s="62"/>
      <c r="M51" s="171">
        <v>13500</v>
      </c>
    </row>
    <row r="52" spans="1:13" ht="49.5" customHeight="1" x14ac:dyDescent="0.3">
      <c r="A52" s="159" t="s">
        <v>661</v>
      </c>
      <c r="B52" s="73">
        <v>1147</v>
      </c>
      <c r="C52" s="75">
        <v>43580</v>
      </c>
      <c r="D52" s="74"/>
      <c r="E52" s="75">
        <v>43580</v>
      </c>
      <c r="F52" s="70" t="s">
        <v>89</v>
      </c>
      <c r="G52" s="72" t="s">
        <v>656</v>
      </c>
      <c r="H52" s="72" t="s">
        <v>613</v>
      </c>
      <c r="I52" s="73"/>
      <c r="J52" s="76"/>
      <c r="K52" s="65"/>
      <c r="L52" s="62"/>
      <c r="M52" s="171">
        <v>13500</v>
      </c>
    </row>
    <row r="53" spans="1:13" ht="49.5" customHeight="1" x14ac:dyDescent="0.3">
      <c r="A53" s="159" t="s">
        <v>662</v>
      </c>
      <c r="B53" s="73">
        <v>1398</v>
      </c>
      <c r="C53" s="75">
        <v>43592</v>
      </c>
      <c r="D53" s="74"/>
      <c r="E53" s="75">
        <v>43592</v>
      </c>
      <c r="F53" s="70" t="s">
        <v>89</v>
      </c>
      <c r="G53" s="72" t="s">
        <v>656</v>
      </c>
      <c r="H53" s="72" t="s">
        <v>613</v>
      </c>
      <c r="I53" s="73"/>
      <c r="J53" s="76"/>
      <c r="K53" s="65"/>
      <c r="L53" s="62"/>
      <c r="M53" s="171">
        <v>13500</v>
      </c>
    </row>
    <row r="54" spans="1:13" ht="49.5" customHeight="1" x14ac:dyDescent="0.3">
      <c r="A54" s="159" t="s">
        <v>663</v>
      </c>
      <c r="B54" s="73">
        <v>1399</v>
      </c>
      <c r="C54" s="75">
        <v>43599</v>
      </c>
      <c r="D54" s="74"/>
      <c r="E54" s="75">
        <v>43599</v>
      </c>
      <c r="F54" s="70" t="s">
        <v>89</v>
      </c>
      <c r="G54" s="72" t="s">
        <v>656</v>
      </c>
      <c r="H54" s="72" t="s">
        <v>613</v>
      </c>
      <c r="I54" s="73"/>
      <c r="J54" s="76"/>
      <c r="K54" s="65"/>
      <c r="L54" s="62"/>
      <c r="M54" s="171">
        <v>13500</v>
      </c>
    </row>
    <row r="55" spans="1:13" ht="49.5" customHeight="1" thickBot="1" x14ac:dyDescent="0.35">
      <c r="A55" s="183"/>
      <c r="B55" s="184"/>
      <c r="C55" s="162"/>
      <c r="D55" s="163"/>
      <c r="E55" s="162"/>
      <c r="F55" s="164"/>
      <c r="G55" s="182"/>
      <c r="H55" s="182"/>
      <c r="I55" s="184"/>
      <c r="J55" s="185"/>
      <c r="K55" s="186"/>
      <c r="L55" s="187"/>
      <c r="M55" s="188"/>
    </row>
    <row r="56" spans="1:13" ht="22.5" customHeight="1" thickBot="1" x14ac:dyDescent="0.35">
      <c r="M56" s="169">
        <f>SUM(M12:M55)</f>
        <v>258261.29</v>
      </c>
    </row>
    <row r="57" spans="1:13" x14ac:dyDescent="0.3">
      <c r="A57" s="28" t="s">
        <v>67</v>
      </c>
      <c r="B57" s="25"/>
    </row>
    <row r="59" spans="1:13" x14ac:dyDescent="0.3">
      <c r="A59" s="472" t="s">
        <v>85</v>
      </c>
      <c r="B59" s="472"/>
      <c r="D59" s="472" t="s">
        <v>203</v>
      </c>
      <c r="E59" s="472"/>
      <c r="F59" s="24"/>
      <c r="H59" s="121" t="s">
        <v>283</v>
      </c>
      <c r="J59" s="472" t="s">
        <v>86</v>
      </c>
      <c r="K59" s="472"/>
      <c r="L59" s="472"/>
    </row>
    <row r="60" spans="1:13" x14ac:dyDescent="0.3">
      <c r="A60" s="467" t="s">
        <v>0</v>
      </c>
      <c r="B60" s="467"/>
      <c r="C60" s="49"/>
      <c r="D60" s="467" t="s">
        <v>1</v>
      </c>
      <c r="E60" s="467"/>
      <c r="F60" s="49"/>
      <c r="G60" s="49"/>
      <c r="H60" s="120" t="s">
        <v>2</v>
      </c>
      <c r="I60" s="49"/>
      <c r="J60" s="467" t="s">
        <v>76</v>
      </c>
      <c r="K60" s="467"/>
      <c r="L60" s="467"/>
      <c r="M60" s="49"/>
    </row>
    <row r="62" spans="1:13" s="25" customFormat="1" ht="15" customHeight="1" x14ac:dyDescent="0.25">
      <c r="A62" s="468" t="s">
        <v>25</v>
      </c>
      <c r="B62" s="468"/>
      <c r="C62" s="468"/>
      <c r="D62" s="468"/>
      <c r="E62" s="468"/>
      <c r="F62" s="468"/>
      <c r="G62" s="468"/>
      <c r="H62" s="468"/>
      <c r="I62" s="468"/>
      <c r="J62" s="468"/>
      <c r="K62" s="468"/>
      <c r="L62" s="468"/>
      <c r="M62" s="468"/>
    </row>
  </sheetData>
  <mergeCells count="16">
    <mergeCell ref="A1:M1"/>
    <mergeCell ref="A5:C5"/>
    <mergeCell ref="A7:C8"/>
    <mergeCell ref="G7:H7"/>
    <mergeCell ref="L7:M7"/>
    <mergeCell ref="G8:H8"/>
    <mergeCell ref="A60:B60"/>
    <mergeCell ref="D60:E60"/>
    <mergeCell ref="J60:L60"/>
    <mergeCell ref="A62:M62"/>
    <mergeCell ref="A9:B9"/>
    <mergeCell ref="C9:G9"/>
    <mergeCell ref="I9:M9"/>
    <mergeCell ref="A59:B59"/>
    <mergeCell ref="D59:E59"/>
    <mergeCell ref="J59:L59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4" fitToHeight="0" orientation="landscape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view="pageBreakPreview" zoomScale="80" zoomScaleNormal="88" zoomScaleSheetLayoutView="80" zoomScalePageLayoutView="70" workbookViewId="0">
      <selection activeCell="M33" sqref="M33"/>
    </sheetView>
  </sheetViews>
  <sheetFormatPr baseColWidth="10" defaultRowHeight="16.5" x14ac:dyDescent="0.3"/>
  <cols>
    <col min="1" max="1" width="15.285156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05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</row>
    <row r="3" spans="1:13" ht="18.75" x14ac:dyDescent="0.3">
      <c r="A3" s="28" t="s">
        <v>28</v>
      </c>
      <c r="B3" s="28" t="s">
        <v>87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13" ht="18.75" x14ac:dyDescent="0.3">
      <c r="A4" s="28"/>
      <c r="B4" s="28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362" t="s">
        <v>15</v>
      </c>
      <c r="F7" s="6"/>
      <c r="G7" s="464" t="s">
        <v>41</v>
      </c>
      <c r="H7" s="464"/>
      <c r="I7" s="7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664</v>
      </c>
      <c r="D9" s="470"/>
      <c r="E9" s="470"/>
      <c r="F9" s="470"/>
      <c r="G9" s="470"/>
      <c r="H9" s="11" t="s">
        <v>47</v>
      </c>
      <c r="I9" s="471" t="s">
        <v>665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9.5" customHeight="1" x14ac:dyDescent="0.3">
      <c r="A12" s="159" t="s">
        <v>670</v>
      </c>
      <c r="B12" s="73">
        <v>1471</v>
      </c>
      <c r="C12" s="75">
        <v>43602</v>
      </c>
      <c r="D12" s="74"/>
      <c r="E12" s="75">
        <v>43602</v>
      </c>
      <c r="F12" s="70" t="s">
        <v>89</v>
      </c>
      <c r="G12" s="72" t="s">
        <v>671</v>
      </c>
      <c r="H12" s="72" t="s">
        <v>613</v>
      </c>
      <c r="I12" s="73"/>
      <c r="J12" s="286"/>
      <c r="K12" s="192"/>
      <c r="L12" s="193"/>
      <c r="M12" s="171">
        <v>6000</v>
      </c>
    </row>
    <row r="13" spans="1:13" ht="49.5" customHeight="1" x14ac:dyDescent="0.3">
      <c r="A13" s="159" t="s">
        <v>672</v>
      </c>
      <c r="B13" s="73">
        <v>1485</v>
      </c>
      <c r="C13" s="75">
        <v>43608</v>
      </c>
      <c r="D13" s="74"/>
      <c r="E13" s="75">
        <v>43608</v>
      </c>
      <c r="F13" s="70" t="s">
        <v>89</v>
      </c>
      <c r="G13" s="72" t="s">
        <v>671</v>
      </c>
      <c r="H13" s="72" t="s">
        <v>613</v>
      </c>
      <c r="I13" s="73"/>
      <c r="J13" s="286"/>
      <c r="K13" s="192"/>
      <c r="L13" s="193"/>
      <c r="M13" s="171">
        <v>6000</v>
      </c>
    </row>
    <row r="14" spans="1:13" ht="49.5" customHeight="1" x14ac:dyDescent="0.3">
      <c r="A14" s="159" t="s">
        <v>673</v>
      </c>
      <c r="B14" s="73">
        <v>1536</v>
      </c>
      <c r="C14" s="75">
        <v>43616</v>
      </c>
      <c r="D14" s="74"/>
      <c r="E14" s="75">
        <v>43616</v>
      </c>
      <c r="F14" s="70" t="s">
        <v>89</v>
      </c>
      <c r="G14" s="72" t="s">
        <v>671</v>
      </c>
      <c r="H14" s="72" t="s">
        <v>613</v>
      </c>
      <c r="I14" s="73"/>
      <c r="J14" s="286"/>
      <c r="K14" s="192"/>
      <c r="L14" s="193"/>
      <c r="M14" s="171">
        <v>7200</v>
      </c>
    </row>
    <row r="15" spans="1:13" ht="49.5" customHeight="1" x14ac:dyDescent="0.3">
      <c r="A15" s="159">
        <v>301</v>
      </c>
      <c r="B15" s="73">
        <v>2967</v>
      </c>
      <c r="C15" s="75">
        <v>43756</v>
      </c>
      <c r="D15" s="74"/>
      <c r="E15" s="75">
        <v>43756</v>
      </c>
      <c r="F15" s="70" t="s">
        <v>89</v>
      </c>
      <c r="G15" s="72" t="s">
        <v>671</v>
      </c>
      <c r="H15" s="72" t="s">
        <v>613</v>
      </c>
      <c r="I15" s="73"/>
      <c r="J15" s="286"/>
      <c r="K15" s="192"/>
      <c r="L15" s="193"/>
      <c r="M15" s="171">
        <v>14700</v>
      </c>
    </row>
    <row r="16" spans="1:13" ht="49.5" customHeight="1" x14ac:dyDescent="0.3">
      <c r="A16" s="406" t="s">
        <v>1226</v>
      </c>
      <c r="B16" s="73">
        <v>3225</v>
      </c>
      <c r="C16" s="75">
        <v>43743</v>
      </c>
      <c r="D16" s="74"/>
      <c r="E16" s="75">
        <v>43743</v>
      </c>
      <c r="F16" s="70" t="s">
        <v>89</v>
      </c>
      <c r="G16" s="72" t="s">
        <v>671</v>
      </c>
      <c r="H16" s="72" t="s">
        <v>613</v>
      </c>
      <c r="I16" s="73"/>
      <c r="J16" s="286"/>
      <c r="K16" s="192"/>
      <c r="L16" s="193"/>
      <c r="M16" s="171">
        <v>14700</v>
      </c>
    </row>
    <row r="17" spans="1:13" ht="51.75" customHeight="1" x14ac:dyDescent="0.3">
      <c r="A17" s="159" t="s">
        <v>666</v>
      </c>
      <c r="B17" s="73">
        <v>1440</v>
      </c>
      <c r="C17" s="75">
        <v>43599</v>
      </c>
      <c r="D17" s="74" t="s">
        <v>667</v>
      </c>
      <c r="E17" s="75">
        <v>43599</v>
      </c>
      <c r="F17" s="70" t="s">
        <v>90</v>
      </c>
      <c r="G17" s="72" t="s">
        <v>84</v>
      </c>
      <c r="H17" s="72" t="s">
        <v>196</v>
      </c>
      <c r="I17" s="73" t="s">
        <v>121</v>
      </c>
      <c r="J17" s="286">
        <v>16</v>
      </c>
      <c r="K17" s="88">
        <v>1068.97</v>
      </c>
      <c r="L17" s="89">
        <f t="shared" ref="L17:L22" si="0">K17*1.16</f>
        <v>1240.0052000000001</v>
      </c>
      <c r="M17" s="91">
        <f t="shared" ref="M17:M22" si="1">J17*L17</f>
        <v>19840.083200000001</v>
      </c>
    </row>
    <row r="18" spans="1:13" ht="51.75" customHeight="1" x14ac:dyDescent="0.3">
      <c r="A18" s="159" t="s">
        <v>666</v>
      </c>
      <c r="B18" s="73">
        <v>1440</v>
      </c>
      <c r="C18" s="75">
        <v>43599</v>
      </c>
      <c r="D18" s="74" t="s">
        <v>667</v>
      </c>
      <c r="E18" s="75">
        <v>43599</v>
      </c>
      <c r="F18" s="70" t="s">
        <v>90</v>
      </c>
      <c r="G18" s="72" t="s">
        <v>84</v>
      </c>
      <c r="H18" s="72" t="s">
        <v>767</v>
      </c>
      <c r="I18" s="73" t="s">
        <v>148</v>
      </c>
      <c r="J18" s="286">
        <v>16</v>
      </c>
      <c r="K18" s="88">
        <v>117.67</v>
      </c>
      <c r="L18" s="89">
        <f t="shared" si="0"/>
        <v>136.49719999999999</v>
      </c>
      <c r="M18" s="91">
        <f t="shared" si="1"/>
        <v>2183.9551999999999</v>
      </c>
    </row>
    <row r="19" spans="1:13" ht="51.75" customHeight="1" x14ac:dyDescent="0.3">
      <c r="A19" s="159" t="s">
        <v>666</v>
      </c>
      <c r="B19" s="73">
        <v>1440</v>
      </c>
      <c r="C19" s="75">
        <v>43599</v>
      </c>
      <c r="D19" s="74" t="s">
        <v>667</v>
      </c>
      <c r="E19" s="75">
        <v>43599</v>
      </c>
      <c r="F19" s="70" t="s">
        <v>90</v>
      </c>
      <c r="G19" s="72" t="s">
        <v>84</v>
      </c>
      <c r="H19" s="72" t="s">
        <v>768</v>
      </c>
      <c r="I19" s="73" t="s">
        <v>148</v>
      </c>
      <c r="J19" s="286">
        <v>10</v>
      </c>
      <c r="K19" s="88">
        <v>155.16999999999999</v>
      </c>
      <c r="L19" s="89">
        <f t="shared" si="0"/>
        <v>179.99719999999996</v>
      </c>
      <c r="M19" s="91">
        <f t="shared" si="1"/>
        <v>1799.9719999999998</v>
      </c>
    </row>
    <row r="20" spans="1:13" ht="51.75" customHeight="1" x14ac:dyDescent="0.3">
      <c r="A20" s="159" t="s">
        <v>666</v>
      </c>
      <c r="B20" s="73">
        <v>1440</v>
      </c>
      <c r="C20" s="75">
        <v>43599</v>
      </c>
      <c r="D20" s="74" t="s">
        <v>667</v>
      </c>
      <c r="E20" s="75">
        <v>43599</v>
      </c>
      <c r="F20" s="70" t="s">
        <v>90</v>
      </c>
      <c r="G20" s="72" t="s">
        <v>84</v>
      </c>
      <c r="H20" s="72" t="s">
        <v>769</v>
      </c>
      <c r="I20" s="73" t="s">
        <v>121</v>
      </c>
      <c r="J20" s="286">
        <v>8</v>
      </c>
      <c r="K20" s="88">
        <v>163.80000000000001</v>
      </c>
      <c r="L20" s="89">
        <f t="shared" si="0"/>
        <v>190.00800000000001</v>
      </c>
      <c r="M20" s="91">
        <f t="shared" si="1"/>
        <v>1520.0640000000001</v>
      </c>
    </row>
    <row r="21" spans="1:13" ht="51.75" customHeight="1" x14ac:dyDescent="0.3">
      <c r="A21" s="159" t="s">
        <v>666</v>
      </c>
      <c r="B21" s="73">
        <v>1440</v>
      </c>
      <c r="C21" s="75">
        <v>43599</v>
      </c>
      <c r="D21" s="74" t="s">
        <v>667</v>
      </c>
      <c r="E21" s="75">
        <v>43599</v>
      </c>
      <c r="F21" s="70" t="s">
        <v>90</v>
      </c>
      <c r="G21" s="72" t="s">
        <v>84</v>
      </c>
      <c r="H21" s="72" t="s">
        <v>770</v>
      </c>
      <c r="I21" s="73" t="s">
        <v>121</v>
      </c>
      <c r="J21" s="286">
        <v>2</v>
      </c>
      <c r="K21" s="88">
        <v>1379.31</v>
      </c>
      <c r="L21" s="89">
        <f t="shared" si="0"/>
        <v>1599.9995999999999</v>
      </c>
      <c r="M21" s="91">
        <f t="shared" si="1"/>
        <v>3199.9991999999997</v>
      </c>
    </row>
    <row r="22" spans="1:13" ht="51.75" customHeight="1" x14ac:dyDescent="0.3">
      <c r="A22" s="159" t="s">
        <v>666</v>
      </c>
      <c r="B22" s="73">
        <v>1440</v>
      </c>
      <c r="C22" s="75">
        <v>43599</v>
      </c>
      <c r="D22" s="74" t="s">
        <v>667</v>
      </c>
      <c r="E22" s="75">
        <v>43599</v>
      </c>
      <c r="F22" s="70" t="s">
        <v>90</v>
      </c>
      <c r="G22" s="72" t="s">
        <v>84</v>
      </c>
      <c r="H22" s="72" t="s">
        <v>771</v>
      </c>
      <c r="I22" s="73" t="s">
        <v>121</v>
      </c>
      <c r="J22" s="286">
        <v>2</v>
      </c>
      <c r="K22" s="88">
        <v>18.100000000000001</v>
      </c>
      <c r="L22" s="89">
        <f t="shared" si="0"/>
        <v>20.995999999999999</v>
      </c>
      <c r="M22" s="91">
        <f t="shared" si="1"/>
        <v>41.991999999999997</v>
      </c>
    </row>
    <row r="23" spans="1:13" ht="49.5" customHeight="1" x14ac:dyDescent="0.3">
      <c r="A23" s="159" t="s">
        <v>668</v>
      </c>
      <c r="B23" s="73">
        <v>1444</v>
      </c>
      <c r="C23" s="75">
        <v>43599</v>
      </c>
      <c r="D23" s="74" t="s">
        <v>669</v>
      </c>
      <c r="E23" s="75">
        <v>43599</v>
      </c>
      <c r="F23" s="70" t="s">
        <v>574</v>
      </c>
      <c r="G23" s="72" t="s">
        <v>575</v>
      </c>
      <c r="H23" s="72" t="s">
        <v>772</v>
      </c>
      <c r="I23" s="73" t="s">
        <v>121</v>
      </c>
      <c r="J23" s="286">
        <v>5</v>
      </c>
      <c r="K23" s="192">
        <v>869.83</v>
      </c>
      <c r="L23" s="193">
        <v>139.16999999999999</v>
      </c>
      <c r="M23" s="171">
        <f t="shared" ref="M23:M31" si="2">J23*(K23+L23)</f>
        <v>5045</v>
      </c>
    </row>
    <row r="24" spans="1:13" ht="49.5" customHeight="1" x14ac:dyDescent="0.3">
      <c r="A24" s="159" t="s">
        <v>668</v>
      </c>
      <c r="B24" s="73">
        <v>1444</v>
      </c>
      <c r="C24" s="75">
        <v>43599</v>
      </c>
      <c r="D24" s="74" t="s">
        <v>669</v>
      </c>
      <c r="E24" s="75">
        <v>43599</v>
      </c>
      <c r="F24" s="70" t="s">
        <v>574</v>
      </c>
      <c r="G24" s="72" t="s">
        <v>575</v>
      </c>
      <c r="H24" s="72" t="s">
        <v>773</v>
      </c>
      <c r="I24" s="73" t="s">
        <v>121</v>
      </c>
      <c r="J24" s="286">
        <v>5</v>
      </c>
      <c r="K24" s="192">
        <v>663.79</v>
      </c>
      <c r="L24" s="193">
        <v>106.21</v>
      </c>
      <c r="M24" s="171">
        <f t="shared" si="2"/>
        <v>3850</v>
      </c>
    </row>
    <row r="25" spans="1:13" ht="49.5" customHeight="1" x14ac:dyDescent="0.3">
      <c r="A25" s="159" t="s">
        <v>668</v>
      </c>
      <c r="B25" s="73">
        <v>1444</v>
      </c>
      <c r="C25" s="75">
        <v>43599</v>
      </c>
      <c r="D25" s="74" t="s">
        <v>669</v>
      </c>
      <c r="E25" s="75">
        <v>43599</v>
      </c>
      <c r="F25" s="70" t="s">
        <v>574</v>
      </c>
      <c r="G25" s="72" t="s">
        <v>575</v>
      </c>
      <c r="H25" s="72" t="s">
        <v>774</v>
      </c>
      <c r="I25" s="73" t="s">
        <v>121</v>
      </c>
      <c r="J25" s="286">
        <v>11</v>
      </c>
      <c r="K25" s="192">
        <v>522.41</v>
      </c>
      <c r="L25" s="193">
        <v>83.59</v>
      </c>
      <c r="M25" s="171">
        <f t="shared" si="2"/>
        <v>6666</v>
      </c>
    </row>
    <row r="26" spans="1:13" ht="49.5" customHeight="1" x14ac:dyDescent="0.3">
      <c r="A26" s="159" t="s">
        <v>668</v>
      </c>
      <c r="B26" s="73">
        <v>1444</v>
      </c>
      <c r="C26" s="75">
        <v>43599</v>
      </c>
      <c r="D26" s="74" t="s">
        <v>669</v>
      </c>
      <c r="E26" s="75">
        <v>43599</v>
      </c>
      <c r="F26" s="70" t="s">
        <v>574</v>
      </c>
      <c r="G26" s="72" t="s">
        <v>575</v>
      </c>
      <c r="H26" s="72" t="s">
        <v>775</v>
      </c>
      <c r="I26" s="73" t="s">
        <v>121</v>
      </c>
      <c r="J26" s="286">
        <v>2</v>
      </c>
      <c r="K26" s="192">
        <v>1103.45</v>
      </c>
      <c r="L26" s="193">
        <v>176.55</v>
      </c>
      <c r="M26" s="171">
        <f t="shared" si="2"/>
        <v>2560</v>
      </c>
    </row>
    <row r="27" spans="1:13" ht="49.5" customHeight="1" x14ac:dyDescent="0.3">
      <c r="A27" s="159" t="s">
        <v>668</v>
      </c>
      <c r="B27" s="73">
        <v>1444</v>
      </c>
      <c r="C27" s="75">
        <v>43599</v>
      </c>
      <c r="D27" s="74" t="s">
        <v>669</v>
      </c>
      <c r="E27" s="75">
        <v>43599</v>
      </c>
      <c r="F27" s="70" t="s">
        <v>574</v>
      </c>
      <c r="G27" s="72" t="s">
        <v>575</v>
      </c>
      <c r="H27" s="72" t="s">
        <v>776</v>
      </c>
      <c r="I27" s="73" t="s">
        <v>121</v>
      </c>
      <c r="J27" s="286">
        <v>1</v>
      </c>
      <c r="K27" s="192">
        <v>1108.6199999999999</v>
      </c>
      <c r="L27" s="193">
        <v>177.38</v>
      </c>
      <c r="M27" s="171">
        <f t="shared" si="2"/>
        <v>1286</v>
      </c>
    </row>
    <row r="28" spans="1:13" ht="49.5" customHeight="1" x14ac:dyDescent="0.3">
      <c r="A28" s="159" t="s">
        <v>668</v>
      </c>
      <c r="B28" s="73">
        <v>1444</v>
      </c>
      <c r="C28" s="75">
        <v>43599</v>
      </c>
      <c r="D28" s="74" t="s">
        <v>669</v>
      </c>
      <c r="E28" s="75">
        <v>43599</v>
      </c>
      <c r="F28" s="70" t="s">
        <v>574</v>
      </c>
      <c r="G28" s="72" t="s">
        <v>575</v>
      </c>
      <c r="H28" s="72" t="s">
        <v>777</v>
      </c>
      <c r="I28" s="73" t="s">
        <v>121</v>
      </c>
      <c r="J28" s="286">
        <v>5</v>
      </c>
      <c r="K28" s="192">
        <v>33.619999999999997</v>
      </c>
      <c r="L28" s="193">
        <v>5.38</v>
      </c>
      <c r="M28" s="171">
        <f t="shared" si="2"/>
        <v>195</v>
      </c>
    </row>
    <row r="29" spans="1:13" ht="49.5" customHeight="1" x14ac:dyDescent="0.3">
      <c r="A29" s="159" t="s">
        <v>668</v>
      </c>
      <c r="B29" s="73">
        <v>1444</v>
      </c>
      <c r="C29" s="75">
        <v>43599</v>
      </c>
      <c r="D29" s="74" t="s">
        <v>669</v>
      </c>
      <c r="E29" s="75">
        <v>43599</v>
      </c>
      <c r="F29" s="70" t="s">
        <v>574</v>
      </c>
      <c r="G29" s="72" t="s">
        <v>575</v>
      </c>
      <c r="H29" s="72" t="s">
        <v>778</v>
      </c>
      <c r="I29" s="73" t="s">
        <v>121</v>
      </c>
      <c r="J29" s="286">
        <v>20</v>
      </c>
      <c r="K29" s="192">
        <v>22.41</v>
      </c>
      <c r="L29" s="193">
        <v>3.59</v>
      </c>
      <c r="M29" s="171">
        <f t="shared" si="2"/>
        <v>520</v>
      </c>
    </row>
    <row r="30" spans="1:13" ht="49.5" customHeight="1" x14ac:dyDescent="0.3">
      <c r="A30" s="159" t="s">
        <v>668</v>
      </c>
      <c r="B30" s="73">
        <v>1444</v>
      </c>
      <c r="C30" s="75">
        <v>43599</v>
      </c>
      <c r="D30" s="74" t="s">
        <v>669</v>
      </c>
      <c r="E30" s="75">
        <v>43599</v>
      </c>
      <c r="F30" s="70" t="s">
        <v>574</v>
      </c>
      <c r="G30" s="72" t="s">
        <v>575</v>
      </c>
      <c r="H30" s="72" t="s">
        <v>779</v>
      </c>
      <c r="I30" s="73" t="s">
        <v>121</v>
      </c>
      <c r="J30" s="286">
        <v>2</v>
      </c>
      <c r="K30" s="192">
        <v>413.79</v>
      </c>
      <c r="L30" s="193">
        <v>66.209999999999994</v>
      </c>
      <c r="M30" s="171">
        <f t="shared" si="2"/>
        <v>960</v>
      </c>
    </row>
    <row r="31" spans="1:13" ht="49.5" customHeight="1" thickBot="1" x14ac:dyDescent="0.35">
      <c r="A31" s="183" t="s">
        <v>668</v>
      </c>
      <c r="B31" s="184">
        <v>1444</v>
      </c>
      <c r="C31" s="162">
        <v>43599</v>
      </c>
      <c r="D31" s="163" t="s">
        <v>669</v>
      </c>
      <c r="E31" s="162">
        <v>43599</v>
      </c>
      <c r="F31" s="164" t="s">
        <v>574</v>
      </c>
      <c r="G31" s="182" t="s">
        <v>575</v>
      </c>
      <c r="H31" s="182" t="s">
        <v>780</v>
      </c>
      <c r="I31" s="184" t="s">
        <v>148</v>
      </c>
      <c r="J31" s="327">
        <v>10</v>
      </c>
      <c r="K31" s="228">
        <v>47.41</v>
      </c>
      <c r="L31" s="229">
        <v>7.59</v>
      </c>
      <c r="M31" s="190">
        <f t="shared" si="2"/>
        <v>550</v>
      </c>
    </row>
    <row r="32" spans="1:13" ht="49.5" customHeight="1" thickBot="1" x14ac:dyDescent="0.35">
      <c r="A32" s="407" t="s">
        <v>1227</v>
      </c>
      <c r="B32" s="184">
        <v>2961</v>
      </c>
      <c r="C32" s="162">
        <v>43746</v>
      </c>
      <c r="D32" s="163" t="s">
        <v>1228</v>
      </c>
      <c r="E32" s="162">
        <v>43600</v>
      </c>
      <c r="F32" s="164" t="s">
        <v>1087</v>
      </c>
      <c r="G32" s="182" t="s">
        <v>1086</v>
      </c>
      <c r="H32" s="182" t="s">
        <v>1229</v>
      </c>
      <c r="I32" s="184"/>
      <c r="J32" s="327"/>
      <c r="K32" s="228"/>
      <c r="L32" s="229"/>
      <c r="M32" s="190">
        <v>11600</v>
      </c>
    </row>
    <row r="33" spans="1:13" ht="22.5" customHeight="1" thickBot="1" x14ac:dyDescent="0.35">
      <c r="M33" s="169">
        <f>SUM(M12:M32)</f>
        <v>110418.06559999999</v>
      </c>
    </row>
    <row r="34" spans="1:13" x14ac:dyDescent="0.3">
      <c r="A34" s="28" t="s">
        <v>67</v>
      </c>
      <c r="B34" s="25"/>
    </row>
    <row r="36" spans="1:13" x14ac:dyDescent="0.3">
      <c r="A36" s="472" t="s">
        <v>85</v>
      </c>
      <c r="B36" s="472"/>
      <c r="D36" s="472" t="s">
        <v>203</v>
      </c>
      <c r="E36" s="472"/>
      <c r="F36" s="24"/>
      <c r="H36" s="404" t="s">
        <v>283</v>
      </c>
      <c r="J36" s="472" t="s">
        <v>86</v>
      </c>
      <c r="K36" s="472"/>
      <c r="L36" s="472"/>
    </row>
    <row r="37" spans="1:13" x14ac:dyDescent="0.3">
      <c r="A37" s="467" t="s">
        <v>0</v>
      </c>
      <c r="B37" s="467"/>
      <c r="C37" s="49"/>
      <c r="D37" s="467" t="s">
        <v>1</v>
      </c>
      <c r="E37" s="467"/>
      <c r="F37" s="49"/>
      <c r="G37" s="49"/>
      <c r="H37" s="403" t="s">
        <v>2</v>
      </c>
      <c r="I37" s="49"/>
      <c r="J37" s="467" t="s">
        <v>76</v>
      </c>
      <c r="K37" s="467"/>
      <c r="L37" s="467"/>
      <c r="M37" s="49"/>
    </row>
    <row r="39" spans="1:13" s="25" customFormat="1" ht="15" customHeight="1" x14ac:dyDescent="0.25">
      <c r="A39" s="468" t="s">
        <v>25</v>
      </c>
      <c r="B39" s="468"/>
      <c r="C39" s="468"/>
      <c r="D39" s="468"/>
      <c r="E39" s="468"/>
      <c r="F39" s="468"/>
      <c r="G39" s="468"/>
      <c r="H39" s="468"/>
      <c r="I39" s="468"/>
      <c r="J39" s="468"/>
      <c r="K39" s="468"/>
      <c r="L39" s="468"/>
      <c r="M39" s="468"/>
    </row>
  </sheetData>
  <mergeCells count="16">
    <mergeCell ref="A37:B37"/>
    <mergeCell ref="D37:E37"/>
    <mergeCell ref="J37:L37"/>
    <mergeCell ref="A39:M39"/>
    <mergeCell ref="A9:B9"/>
    <mergeCell ref="C9:G9"/>
    <mergeCell ref="I9:M9"/>
    <mergeCell ref="A36:B36"/>
    <mergeCell ref="D36:E36"/>
    <mergeCell ref="J36:L36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3" fitToHeight="0" orientation="landscape" r:id="rId2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5.285156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5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674</v>
      </c>
      <c r="D9" s="470"/>
      <c r="E9" s="470"/>
      <c r="F9" s="470"/>
      <c r="G9" s="470"/>
      <c r="H9" s="11" t="s">
        <v>47</v>
      </c>
      <c r="I9" s="471" t="s">
        <v>675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41.25" customHeight="1" x14ac:dyDescent="0.3">
      <c r="A12" s="191" t="s">
        <v>179</v>
      </c>
      <c r="B12" s="73">
        <v>1861</v>
      </c>
      <c r="C12" s="75">
        <v>43644</v>
      </c>
      <c r="D12" s="74"/>
      <c r="E12" s="259"/>
      <c r="F12" s="70" t="s">
        <v>89</v>
      </c>
      <c r="G12" s="71" t="s">
        <v>88</v>
      </c>
      <c r="H12" s="72" t="s">
        <v>99</v>
      </c>
      <c r="I12" s="69"/>
      <c r="J12" s="69"/>
      <c r="K12" s="65"/>
      <c r="L12" s="62"/>
      <c r="M12" s="171">
        <v>2300</v>
      </c>
    </row>
    <row r="13" spans="1:13" ht="41.25" customHeight="1" x14ac:dyDescent="0.3">
      <c r="A13" s="191" t="s">
        <v>254</v>
      </c>
      <c r="B13" s="73">
        <v>2237</v>
      </c>
      <c r="C13" s="75">
        <v>43651</v>
      </c>
      <c r="D13" s="74"/>
      <c r="E13" s="259"/>
      <c r="F13" s="70" t="s">
        <v>89</v>
      </c>
      <c r="G13" s="71" t="s">
        <v>88</v>
      </c>
      <c r="H13" s="72" t="s">
        <v>99</v>
      </c>
      <c r="I13" s="69"/>
      <c r="J13" s="69"/>
      <c r="K13" s="65"/>
      <c r="L13" s="62"/>
      <c r="M13" s="171">
        <v>4000</v>
      </c>
    </row>
    <row r="14" spans="1:13" ht="41.25" customHeight="1" x14ac:dyDescent="0.3">
      <c r="A14" s="191" t="s">
        <v>535</v>
      </c>
      <c r="B14" s="73">
        <v>2552</v>
      </c>
      <c r="C14" s="75">
        <v>43691</v>
      </c>
      <c r="D14" s="74"/>
      <c r="E14" s="259"/>
      <c r="F14" s="70" t="s">
        <v>89</v>
      </c>
      <c r="G14" s="71" t="s">
        <v>88</v>
      </c>
      <c r="H14" s="72" t="s">
        <v>99</v>
      </c>
      <c r="I14" s="69"/>
      <c r="J14" s="69"/>
      <c r="K14" s="65"/>
      <c r="L14" s="62"/>
      <c r="M14" s="171">
        <v>3500</v>
      </c>
    </row>
    <row r="15" spans="1:13" ht="51.75" customHeight="1" x14ac:dyDescent="0.3">
      <c r="A15" s="159" t="s">
        <v>676</v>
      </c>
      <c r="B15" s="73">
        <v>1448</v>
      </c>
      <c r="C15" s="75">
        <v>43605</v>
      </c>
      <c r="D15" s="74" t="s">
        <v>677</v>
      </c>
      <c r="E15" s="75">
        <v>43605</v>
      </c>
      <c r="F15" s="70" t="s">
        <v>90</v>
      </c>
      <c r="G15" s="72" t="s">
        <v>84</v>
      </c>
      <c r="H15" s="72" t="s">
        <v>674</v>
      </c>
      <c r="I15" s="73"/>
      <c r="J15" s="76"/>
      <c r="K15" s="65"/>
      <c r="L15" s="62"/>
      <c r="M15" s="171">
        <v>3323.48</v>
      </c>
    </row>
    <row r="16" spans="1:13" ht="51.75" customHeight="1" x14ac:dyDescent="0.3">
      <c r="A16" s="159" t="s">
        <v>1092</v>
      </c>
      <c r="B16" s="73">
        <v>2169</v>
      </c>
      <c r="C16" s="75">
        <v>43665</v>
      </c>
      <c r="D16" s="74" t="s">
        <v>1091</v>
      </c>
      <c r="E16" s="75">
        <v>43655</v>
      </c>
      <c r="F16" s="70" t="s">
        <v>90</v>
      </c>
      <c r="G16" s="72" t="s">
        <v>84</v>
      </c>
      <c r="H16" s="72" t="s">
        <v>1048</v>
      </c>
      <c r="I16" s="73" t="s">
        <v>121</v>
      </c>
      <c r="J16" s="286">
        <v>3</v>
      </c>
      <c r="K16" s="192">
        <v>198.27</v>
      </c>
      <c r="L16" s="89">
        <f>J16*(K16*0.16)</f>
        <v>95.169600000000003</v>
      </c>
      <c r="M16" s="91">
        <f>(J16*K16)+L16</f>
        <v>689.97960000000012</v>
      </c>
    </row>
    <row r="17" spans="1:13" ht="51.75" customHeight="1" x14ac:dyDescent="0.3">
      <c r="A17" s="159" t="s">
        <v>1092</v>
      </c>
      <c r="B17" s="73">
        <v>2169</v>
      </c>
      <c r="C17" s="75">
        <v>43665</v>
      </c>
      <c r="D17" s="74" t="s">
        <v>1091</v>
      </c>
      <c r="E17" s="75">
        <v>43655</v>
      </c>
      <c r="F17" s="70" t="s">
        <v>90</v>
      </c>
      <c r="G17" s="72" t="s">
        <v>84</v>
      </c>
      <c r="H17" s="72" t="s">
        <v>1093</v>
      </c>
      <c r="I17" s="73" t="s">
        <v>121</v>
      </c>
      <c r="J17" s="286">
        <v>4</v>
      </c>
      <c r="K17" s="192">
        <v>51.72</v>
      </c>
      <c r="L17" s="89">
        <f t="shared" ref="L17:L22" si="0">J17*(K17*0.16)</f>
        <v>33.1008</v>
      </c>
      <c r="M17" s="91">
        <f t="shared" ref="M17:M22" si="1">(J17*K17)+L17</f>
        <v>239.98079999999999</v>
      </c>
    </row>
    <row r="18" spans="1:13" ht="51.75" customHeight="1" x14ac:dyDescent="0.3">
      <c r="A18" s="159" t="s">
        <v>1092</v>
      </c>
      <c r="B18" s="73">
        <v>2169</v>
      </c>
      <c r="C18" s="75">
        <v>43665</v>
      </c>
      <c r="D18" s="74" t="s">
        <v>1091</v>
      </c>
      <c r="E18" s="75">
        <v>43655</v>
      </c>
      <c r="F18" s="70" t="s">
        <v>90</v>
      </c>
      <c r="G18" s="72" t="s">
        <v>84</v>
      </c>
      <c r="H18" s="72" t="s">
        <v>1094</v>
      </c>
      <c r="I18" s="73" t="s">
        <v>121</v>
      </c>
      <c r="J18" s="286">
        <v>2</v>
      </c>
      <c r="K18" s="192">
        <v>73.27</v>
      </c>
      <c r="L18" s="89">
        <f t="shared" si="0"/>
        <v>23.446400000000001</v>
      </c>
      <c r="M18" s="91">
        <f t="shared" si="1"/>
        <v>169.9864</v>
      </c>
    </row>
    <row r="19" spans="1:13" ht="51.75" customHeight="1" x14ac:dyDescent="0.3">
      <c r="A19" s="159" t="s">
        <v>1092</v>
      </c>
      <c r="B19" s="73">
        <v>2169</v>
      </c>
      <c r="C19" s="75">
        <v>43665</v>
      </c>
      <c r="D19" s="74" t="s">
        <v>1091</v>
      </c>
      <c r="E19" s="75">
        <v>43655</v>
      </c>
      <c r="F19" s="70" t="s">
        <v>90</v>
      </c>
      <c r="G19" s="72" t="s">
        <v>84</v>
      </c>
      <c r="H19" s="72" t="s">
        <v>357</v>
      </c>
      <c r="I19" s="73" t="s">
        <v>121</v>
      </c>
      <c r="J19" s="286">
        <v>2</v>
      </c>
      <c r="K19" s="192">
        <v>43.1</v>
      </c>
      <c r="L19" s="89">
        <f t="shared" si="0"/>
        <v>13.792000000000002</v>
      </c>
      <c r="M19" s="91">
        <f t="shared" si="1"/>
        <v>99.992000000000004</v>
      </c>
    </row>
    <row r="20" spans="1:13" ht="51.75" customHeight="1" x14ac:dyDescent="0.3">
      <c r="A20" s="159" t="s">
        <v>1092</v>
      </c>
      <c r="B20" s="73">
        <v>2169</v>
      </c>
      <c r="C20" s="75">
        <v>43665</v>
      </c>
      <c r="D20" s="74" t="s">
        <v>1091</v>
      </c>
      <c r="E20" s="75">
        <v>43655</v>
      </c>
      <c r="F20" s="70" t="s">
        <v>90</v>
      </c>
      <c r="G20" s="72" t="s">
        <v>84</v>
      </c>
      <c r="H20" s="72" t="s">
        <v>1095</v>
      </c>
      <c r="I20" s="73" t="s">
        <v>121</v>
      </c>
      <c r="J20" s="286">
        <v>4</v>
      </c>
      <c r="K20" s="192">
        <v>17.239999999999998</v>
      </c>
      <c r="L20" s="89">
        <f t="shared" si="0"/>
        <v>11.0336</v>
      </c>
      <c r="M20" s="91">
        <f t="shared" si="1"/>
        <v>79.993599999999986</v>
      </c>
    </row>
    <row r="21" spans="1:13" ht="51.75" customHeight="1" x14ac:dyDescent="0.3">
      <c r="A21" s="159" t="s">
        <v>1092</v>
      </c>
      <c r="B21" s="73">
        <v>2169</v>
      </c>
      <c r="C21" s="75">
        <v>43665</v>
      </c>
      <c r="D21" s="74" t="s">
        <v>1091</v>
      </c>
      <c r="E21" s="75">
        <v>43655</v>
      </c>
      <c r="F21" s="70" t="s">
        <v>90</v>
      </c>
      <c r="G21" s="72" t="s">
        <v>84</v>
      </c>
      <c r="H21" s="72" t="s">
        <v>1049</v>
      </c>
      <c r="I21" s="73" t="s">
        <v>121</v>
      </c>
      <c r="J21" s="286">
        <v>1</v>
      </c>
      <c r="K21" s="192">
        <v>60.34</v>
      </c>
      <c r="L21" s="89">
        <f t="shared" si="0"/>
        <v>9.6544000000000008</v>
      </c>
      <c r="M21" s="91">
        <f t="shared" si="1"/>
        <v>69.994399999999999</v>
      </c>
    </row>
    <row r="22" spans="1:13" ht="51.75" customHeight="1" x14ac:dyDescent="0.3">
      <c r="A22" s="159" t="s">
        <v>1092</v>
      </c>
      <c r="B22" s="73">
        <v>2169</v>
      </c>
      <c r="C22" s="75">
        <v>43665</v>
      </c>
      <c r="D22" s="74" t="s">
        <v>1091</v>
      </c>
      <c r="E22" s="75">
        <v>43655</v>
      </c>
      <c r="F22" s="70" t="s">
        <v>90</v>
      </c>
      <c r="G22" s="72" t="s">
        <v>84</v>
      </c>
      <c r="H22" s="72" t="s">
        <v>356</v>
      </c>
      <c r="I22" s="73" t="s">
        <v>121</v>
      </c>
      <c r="J22" s="286">
        <v>1</v>
      </c>
      <c r="K22" s="192">
        <v>51.72</v>
      </c>
      <c r="L22" s="89">
        <f t="shared" si="0"/>
        <v>8.2751999999999999</v>
      </c>
      <c r="M22" s="91">
        <f t="shared" si="1"/>
        <v>59.995199999999997</v>
      </c>
    </row>
    <row r="23" spans="1:13" ht="51.75" customHeight="1" x14ac:dyDescent="0.3">
      <c r="A23" s="159">
        <v>52</v>
      </c>
      <c r="B23" s="73">
        <v>2238</v>
      </c>
      <c r="C23" s="75">
        <v>43658</v>
      </c>
      <c r="D23" s="74" t="s">
        <v>1096</v>
      </c>
      <c r="E23" s="75"/>
      <c r="F23" s="70" t="s">
        <v>96</v>
      </c>
      <c r="G23" s="72" t="s">
        <v>95</v>
      </c>
      <c r="H23" s="72"/>
      <c r="I23" s="73"/>
      <c r="J23" s="286"/>
      <c r="K23" s="192"/>
      <c r="L23" s="89"/>
      <c r="M23" s="91">
        <v>1445.99</v>
      </c>
    </row>
    <row r="24" spans="1:13" ht="49.5" customHeight="1" thickBot="1" x14ac:dyDescent="0.35">
      <c r="A24" s="183" t="s">
        <v>678</v>
      </c>
      <c r="B24" s="184">
        <v>1450</v>
      </c>
      <c r="C24" s="162">
        <v>43605</v>
      </c>
      <c r="D24" s="163" t="s">
        <v>679</v>
      </c>
      <c r="E24" s="162">
        <v>43605</v>
      </c>
      <c r="F24" s="164" t="s">
        <v>369</v>
      </c>
      <c r="G24" s="182" t="s">
        <v>370</v>
      </c>
      <c r="H24" s="182" t="s">
        <v>674</v>
      </c>
      <c r="I24" s="184"/>
      <c r="J24" s="185"/>
      <c r="K24" s="186"/>
      <c r="L24" s="187"/>
      <c r="M24" s="190">
        <v>24857.59</v>
      </c>
    </row>
    <row r="25" spans="1:13" ht="22.5" customHeight="1" thickBot="1" x14ac:dyDescent="0.35">
      <c r="M25" s="234">
        <f>SUM(M12:M24)</f>
        <v>40836.981999999996</v>
      </c>
    </row>
    <row r="26" spans="1:13" x14ac:dyDescent="0.3">
      <c r="A26" s="28" t="s">
        <v>67</v>
      </c>
      <c r="B26" s="25"/>
    </row>
    <row r="27" spans="1:13" x14ac:dyDescent="0.3">
      <c r="A27" s="28"/>
      <c r="B27" s="25"/>
    </row>
    <row r="29" spans="1:13" x14ac:dyDescent="0.3">
      <c r="A29" s="472" t="s">
        <v>85</v>
      </c>
      <c r="B29" s="472"/>
      <c r="D29" s="472" t="s">
        <v>203</v>
      </c>
      <c r="E29" s="472"/>
      <c r="F29" s="24"/>
      <c r="H29" s="121" t="s">
        <v>283</v>
      </c>
      <c r="J29" s="472" t="s">
        <v>86</v>
      </c>
      <c r="K29" s="472"/>
      <c r="L29" s="472"/>
    </row>
    <row r="30" spans="1:13" x14ac:dyDescent="0.3">
      <c r="A30" s="467" t="s">
        <v>0</v>
      </c>
      <c r="B30" s="467"/>
      <c r="C30" s="49"/>
      <c r="D30" s="467" t="s">
        <v>1</v>
      </c>
      <c r="E30" s="467"/>
      <c r="F30" s="49"/>
      <c r="G30" s="49"/>
      <c r="H30" s="120" t="s">
        <v>2</v>
      </c>
      <c r="I30" s="49"/>
      <c r="J30" s="467" t="s">
        <v>76</v>
      </c>
      <c r="K30" s="467"/>
      <c r="L30" s="467"/>
      <c r="M30" s="49"/>
    </row>
    <row r="32" spans="1:13" s="25" customFormat="1" ht="15" customHeight="1" x14ac:dyDescent="0.25">
      <c r="A32" s="468" t="s">
        <v>25</v>
      </c>
      <c r="B32" s="468"/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</row>
  </sheetData>
  <mergeCells count="16">
    <mergeCell ref="A1:M1"/>
    <mergeCell ref="A5:C5"/>
    <mergeCell ref="A7:C8"/>
    <mergeCell ref="G7:H7"/>
    <mergeCell ref="L7:M7"/>
    <mergeCell ref="G8:H8"/>
    <mergeCell ref="A30:B30"/>
    <mergeCell ref="D30:E30"/>
    <mergeCell ref="J30:L30"/>
    <mergeCell ref="A32:M32"/>
    <mergeCell ref="A9:B9"/>
    <mergeCell ref="C9:G9"/>
    <mergeCell ref="I9:M9"/>
    <mergeCell ref="A29:B29"/>
    <mergeCell ref="D29:E29"/>
    <mergeCell ref="J29:L29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4" fitToHeight="0" orientation="landscape" r:id="rId2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5.285156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5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680</v>
      </c>
      <c r="D9" s="470"/>
      <c r="E9" s="470"/>
      <c r="F9" s="470"/>
      <c r="G9" s="470"/>
      <c r="H9" s="11" t="s">
        <v>47</v>
      </c>
      <c r="I9" s="471" t="s">
        <v>681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1.75" customHeight="1" x14ac:dyDescent="0.3">
      <c r="A12" s="159" t="s">
        <v>682</v>
      </c>
      <c r="B12" s="73">
        <v>1512</v>
      </c>
      <c r="C12" s="75">
        <v>43608</v>
      </c>
      <c r="D12" s="74"/>
      <c r="E12" s="75">
        <v>43608</v>
      </c>
      <c r="F12" s="70" t="s">
        <v>655</v>
      </c>
      <c r="G12" s="72" t="s">
        <v>671</v>
      </c>
      <c r="H12" s="72" t="s">
        <v>613</v>
      </c>
      <c r="I12" s="73"/>
      <c r="J12" s="76"/>
      <c r="K12" s="65"/>
      <c r="L12" s="62"/>
      <c r="M12" s="171">
        <v>20000</v>
      </c>
    </row>
    <row r="13" spans="1:13" ht="49.5" customHeight="1" x14ac:dyDescent="0.3">
      <c r="A13" s="159" t="s">
        <v>683</v>
      </c>
      <c r="B13" s="73">
        <v>1514</v>
      </c>
      <c r="C13" s="75">
        <v>43608</v>
      </c>
      <c r="D13" s="74"/>
      <c r="E13" s="75">
        <v>43608</v>
      </c>
      <c r="F13" s="70" t="s">
        <v>658</v>
      </c>
      <c r="G13" s="72" t="s">
        <v>671</v>
      </c>
      <c r="H13" s="72" t="s">
        <v>613</v>
      </c>
      <c r="I13" s="73"/>
      <c r="J13" s="76"/>
      <c r="K13" s="65"/>
      <c r="L13" s="62"/>
      <c r="M13" s="171">
        <v>20000</v>
      </c>
    </row>
    <row r="14" spans="1:13" ht="49.5" customHeight="1" x14ac:dyDescent="0.3">
      <c r="A14" s="178" t="s">
        <v>684</v>
      </c>
      <c r="B14" s="86">
        <v>1515</v>
      </c>
      <c r="C14" s="147">
        <v>43608</v>
      </c>
      <c r="D14" s="146"/>
      <c r="E14" s="147">
        <v>43608</v>
      </c>
      <c r="F14" s="148" t="s">
        <v>660</v>
      </c>
      <c r="G14" s="149" t="s">
        <v>671</v>
      </c>
      <c r="H14" s="149" t="s">
        <v>613</v>
      </c>
      <c r="I14" s="86"/>
      <c r="J14" s="77"/>
      <c r="K14" s="78"/>
      <c r="L14" s="48"/>
      <c r="M14" s="91">
        <v>20000</v>
      </c>
    </row>
    <row r="15" spans="1:13" ht="49.5" customHeight="1" thickBot="1" x14ac:dyDescent="0.35">
      <c r="A15" s="183"/>
      <c r="B15" s="184"/>
      <c r="C15" s="162"/>
      <c r="D15" s="163"/>
      <c r="E15" s="162"/>
      <c r="F15" s="174" t="s">
        <v>90</v>
      </c>
      <c r="G15" s="165" t="s">
        <v>84</v>
      </c>
      <c r="H15" s="182"/>
      <c r="I15" s="184"/>
      <c r="J15" s="185"/>
      <c r="K15" s="186"/>
      <c r="L15" s="187"/>
      <c r="M15" s="190">
        <v>65000</v>
      </c>
    </row>
    <row r="16" spans="1:13" ht="22.5" customHeight="1" thickBot="1" x14ac:dyDescent="0.35">
      <c r="M16" s="169">
        <f>SUM(M12:M15)</f>
        <v>125000</v>
      </c>
    </row>
    <row r="17" spans="1:13" x14ac:dyDescent="0.3">
      <c r="A17" s="28" t="s">
        <v>67</v>
      </c>
      <c r="B17" s="25"/>
    </row>
    <row r="18" spans="1:13" x14ac:dyDescent="0.3">
      <c r="A18" s="28"/>
      <c r="B18" s="25"/>
    </row>
    <row r="19" spans="1:13" x14ac:dyDescent="0.3">
      <c r="A19" s="28"/>
      <c r="B19" s="25"/>
    </row>
    <row r="20" spans="1:13" x14ac:dyDescent="0.3">
      <c r="A20" s="28"/>
      <c r="B20" s="25"/>
    </row>
    <row r="21" spans="1:13" x14ac:dyDescent="0.3">
      <c r="A21" s="28"/>
      <c r="B21" s="25"/>
    </row>
    <row r="22" spans="1:13" x14ac:dyDescent="0.3">
      <c r="A22" s="28"/>
      <c r="B22" s="25"/>
    </row>
    <row r="23" spans="1:13" x14ac:dyDescent="0.3">
      <c r="A23" s="28"/>
      <c r="B23" s="25"/>
    </row>
    <row r="24" spans="1:13" x14ac:dyDescent="0.3">
      <c r="A24" s="28"/>
      <c r="B24" s="25"/>
    </row>
    <row r="26" spans="1:13" x14ac:dyDescent="0.3">
      <c r="A26" s="472" t="s">
        <v>85</v>
      </c>
      <c r="B26" s="472"/>
      <c r="D26" s="472" t="s">
        <v>203</v>
      </c>
      <c r="E26" s="472"/>
      <c r="F26" s="24"/>
      <c r="H26" s="121" t="s">
        <v>283</v>
      </c>
      <c r="J26" s="472" t="s">
        <v>86</v>
      </c>
      <c r="K26" s="472"/>
      <c r="L26" s="472"/>
    </row>
    <row r="27" spans="1:13" x14ac:dyDescent="0.3">
      <c r="A27" s="467" t="s">
        <v>0</v>
      </c>
      <c r="B27" s="467"/>
      <c r="C27" s="49"/>
      <c r="D27" s="467" t="s">
        <v>1</v>
      </c>
      <c r="E27" s="467"/>
      <c r="F27" s="49"/>
      <c r="G27" s="49"/>
      <c r="H27" s="120" t="s">
        <v>2</v>
      </c>
      <c r="I27" s="49"/>
      <c r="J27" s="467" t="s">
        <v>76</v>
      </c>
      <c r="K27" s="467"/>
      <c r="L27" s="467"/>
      <c r="M27" s="49"/>
    </row>
    <row r="29" spans="1:13" s="25" customFormat="1" ht="15" customHeight="1" x14ac:dyDescent="0.25">
      <c r="A29" s="468" t="s">
        <v>25</v>
      </c>
      <c r="B29" s="468"/>
      <c r="C29" s="468"/>
      <c r="D29" s="468"/>
      <c r="E29" s="468"/>
      <c r="F29" s="468"/>
      <c r="G29" s="468"/>
      <c r="H29" s="468"/>
      <c r="I29" s="468"/>
      <c r="J29" s="468"/>
      <c r="K29" s="468"/>
      <c r="L29" s="468"/>
      <c r="M29" s="468"/>
    </row>
  </sheetData>
  <mergeCells count="16">
    <mergeCell ref="A1:M1"/>
    <mergeCell ref="A5:C5"/>
    <mergeCell ref="A7:C8"/>
    <mergeCell ref="G7:H7"/>
    <mergeCell ref="L7:M7"/>
    <mergeCell ref="G8:H8"/>
    <mergeCell ref="A27:B27"/>
    <mergeCell ref="D27:E27"/>
    <mergeCell ref="J27:L27"/>
    <mergeCell ref="A29:M29"/>
    <mergeCell ref="A9:B9"/>
    <mergeCell ref="C9:G9"/>
    <mergeCell ref="I9:M9"/>
    <mergeCell ref="A26:B26"/>
    <mergeCell ref="D26:E26"/>
    <mergeCell ref="J26:L26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2" orientation="landscape" r:id="rId2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5.285156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5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685</v>
      </c>
      <c r="D9" s="470"/>
      <c r="E9" s="470"/>
      <c r="F9" s="470"/>
      <c r="G9" s="470"/>
      <c r="H9" s="11" t="s">
        <v>47</v>
      </c>
      <c r="I9" s="471" t="s">
        <v>686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1.75" customHeight="1" x14ac:dyDescent="0.3">
      <c r="A12" s="191" t="s">
        <v>1097</v>
      </c>
      <c r="B12" s="73">
        <v>1042</v>
      </c>
      <c r="C12" s="75">
        <v>43585</v>
      </c>
      <c r="D12" s="74" t="s">
        <v>687</v>
      </c>
      <c r="E12" s="75">
        <v>43585</v>
      </c>
      <c r="F12" s="70" t="s">
        <v>98</v>
      </c>
      <c r="G12" s="72" t="s">
        <v>97</v>
      </c>
      <c r="H12" s="72" t="s">
        <v>807</v>
      </c>
      <c r="I12" s="73" t="s">
        <v>301</v>
      </c>
      <c r="J12" s="286">
        <v>1</v>
      </c>
      <c r="K12" s="192">
        <v>66000</v>
      </c>
      <c r="L12" s="193">
        <v>10560</v>
      </c>
      <c r="M12" s="171">
        <v>76560</v>
      </c>
    </row>
    <row r="13" spans="1:13" ht="49.5" customHeight="1" thickBot="1" x14ac:dyDescent="0.35">
      <c r="A13" s="183"/>
      <c r="B13" s="184"/>
      <c r="C13" s="162"/>
      <c r="D13" s="163"/>
      <c r="E13" s="162"/>
      <c r="F13" s="164"/>
      <c r="G13" s="182"/>
      <c r="H13" s="182"/>
      <c r="I13" s="184"/>
      <c r="J13" s="185"/>
      <c r="K13" s="186"/>
      <c r="L13" s="187"/>
      <c r="M13" s="188"/>
    </row>
    <row r="14" spans="1:13" ht="22.5" customHeight="1" thickBot="1" x14ac:dyDescent="0.35">
      <c r="M14" s="169">
        <f>SUM(M12:M13)</f>
        <v>76560</v>
      </c>
    </row>
    <row r="15" spans="1:13" x14ac:dyDescent="0.3">
      <c r="A15" s="28" t="s">
        <v>67</v>
      </c>
      <c r="B15" s="25"/>
    </row>
    <row r="16" spans="1:13" x14ac:dyDescent="0.3">
      <c r="A16" s="28"/>
      <c r="B16" s="25"/>
    </row>
    <row r="17" spans="1:13" x14ac:dyDescent="0.3">
      <c r="A17" s="28"/>
      <c r="B17" s="25"/>
    </row>
    <row r="18" spans="1:13" x14ac:dyDescent="0.3">
      <c r="A18" s="28"/>
      <c r="B18" s="25"/>
    </row>
    <row r="19" spans="1:13" x14ac:dyDescent="0.3">
      <c r="A19" s="28"/>
      <c r="B19" s="25"/>
    </row>
    <row r="20" spans="1:13" x14ac:dyDescent="0.3">
      <c r="A20" s="28"/>
      <c r="B20" s="25"/>
    </row>
    <row r="21" spans="1:13" x14ac:dyDescent="0.3">
      <c r="A21" s="28"/>
      <c r="B21" s="25"/>
    </row>
    <row r="22" spans="1:13" x14ac:dyDescent="0.3">
      <c r="A22" s="28"/>
      <c r="B22" s="25"/>
    </row>
    <row r="23" spans="1:13" x14ac:dyDescent="0.3">
      <c r="A23" s="28"/>
      <c r="B23" s="25"/>
    </row>
    <row r="25" spans="1:13" x14ac:dyDescent="0.3">
      <c r="A25" s="472" t="s">
        <v>85</v>
      </c>
      <c r="B25" s="472"/>
      <c r="D25" s="472" t="s">
        <v>203</v>
      </c>
      <c r="E25" s="472"/>
      <c r="F25" s="24"/>
      <c r="H25" s="121" t="s">
        <v>283</v>
      </c>
      <c r="J25" s="472" t="s">
        <v>86</v>
      </c>
      <c r="K25" s="472"/>
      <c r="L25" s="472"/>
    </row>
    <row r="26" spans="1:13" x14ac:dyDescent="0.3">
      <c r="A26" s="467" t="s">
        <v>0</v>
      </c>
      <c r="B26" s="467"/>
      <c r="C26" s="49"/>
      <c r="D26" s="467" t="s">
        <v>1</v>
      </c>
      <c r="E26" s="467"/>
      <c r="F26" s="49"/>
      <c r="G26" s="49"/>
      <c r="H26" s="120" t="s">
        <v>2</v>
      </c>
      <c r="I26" s="49"/>
      <c r="J26" s="467" t="s">
        <v>76</v>
      </c>
      <c r="K26" s="467"/>
      <c r="L26" s="467"/>
      <c r="M26" s="49"/>
    </row>
    <row r="28" spans="1:13" s="25" customFormat="1" ht="15" customHeight="1" x14ac:dyDescent="0.25">
      <c r="A28" s="468" t="s">
        <v>25</v>
      </c>
      <c r="B28" s="468"/>
      <c r="C28" s="468"/>
      <c r="D28" s="468"/>
      <c r="E28" s="468"/>
      <c r="F28" s="468"/>
      <c r="G28" s="468"/>
      <c r="H28" s="468"/>
      <c r="I28" s="468"/>
      <c r="J28" s="468"/>
      <c r="K28" s="468"/>
      <c r="L28" s="468"/>
      <c r="M28" s="468"/>
    </row>
  </sheetData>
  <mergeCells count="16">
    <mergeCell ref="A1:M1"/>
    <mergeCell ref="A5:C5"/>
    <mergeCell ref="A7:C8"/>
    <mergeCell ref="G7:H7"/>
    <mergeCell ref="L7:M7"/>
    <mergeCell ref="G8:H8"/>
    <mergeCell ref="A26:B26"/>
    <mergeCell ref="D26:E26"/>
    <mergeCell ref="J26:L26"/>
    <mergeCell ref="A28:M28"/>
    <mergeCell ref="A9:B9"/>
    <mergeCell ref="C9:G9"/>
    <mergeCell ref="I9:M9"/>
    <mergeCell ref="A25:B25"/>
    <mergeCell ref="D25:E25"/>
    <mergeCell ref="J25:L25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4" orientation="landscape" r:id="rId2"/>
  <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5.285156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5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688</v>
      </c>
      <c r="D9" s="470"/>
      <c r="E9" s="470"/>
      <c r="F9" s="470"/>
      <c r="G9" s="470"/>
      <c r="H9" s="11" t="s">
        <v>47</v>
      </c>
      <c r="I9" s="471" t="s">
        <v>689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37.5" customHeight="1" x14ac:dyDescent="0.3">
      <c r="A12" s="159" t="s">
        <v>690</v>
      </c>
      <c r="B12" s="73">
        <v>1433</v>
      </c>
      <c r="C12" s="75">
        <v>43599</v>
      </c>
      <c r="D12" s="74" t="s">
        <v>691</v>
      </c>
      <c r="E12" s="75">
        <v>43599</v>
      </c>
      <c r="F12" s="70" t="s">
        <v>90</v>
      </c>
      <c r="G12" s="72" t="s">
        <v>84</v>
      </c>
      <c r="H12" s="72" t="s">
        <v>180</v>
      </c>
      <c r="I12" s="73" t="s">
        <v>793</v>
      </c>
      <c r="J12" s="286">
        <v>42</v>
      </c>
      <c r="K12" s="192">
        <v>155.16999999999999</v>
      </c>
      <c r="L12" s="193">
        <v>24.83</v>
      </c>
      <c r="M12" s="171">
        <f t="shared" ref="M12:M29" si="0">J12*(K12+L12)</f>
        <v>7560</v>
      </c>
    </row>
    <row r="13" spans="1:13" ht="37.5" customHeight="1" x14ac:dyDescent="0.3">
      <c r="A13" s="159" t="s">
        <v>690</v>
      </c>
      <c r="B13" s="73">
        <v>1433</v>
      </c>
      <c r="C13" s="75">
        <v>43599</v>
      </c>
      <c r="D13" s="74" t="s">
        <v>691</v>
      </c>
      <c r="E13" s="75">
        <v>43599</v>
      </c>
      <c r="F13" s="70" t="s">
        <v>90</v>
      </c>
      <c r="G13" s="72" t="s">
        <v>84</v>
      </c>
      <c r="H13" s="72" t="s">
        <v>767</v>
      </c>
      <c r="I13" s="73" t="s">
        <v>793</v>
      </c>
      <c r="J13" s="286">
        <v>34</v>
      </c>
      <c r="K13" s="192">
        <v>117.67</v>
      </c>
      <c r="L13" s="193">
        <v>18.824999999999999</v>
      </c>
      <c r="M13" s="171">
        <f t="shared" si="0"/>
        <v>4640.83</v>
      </c>
    </row>
    <row r="14" spans="1:13" ht="37.5" customHeight="1" x14ac:dyDescent="0.3">
      <c r="A14" s="159" t="s">
        <v>690</v>
      </c>
      <c r="B14" s="73">
        <v>1433</v>
      </c>
      <c r="C14" s="75">
        <v>43599</v>
      </c>
      <c r="D14" s="74" t="s">
        <v>691</v>
      </c>
      <c r="E14" s="75">
        <v>43599</v>
      </c>
      <c r="F14" s="70" t="s">
        <v>90</v>
      </c>
      <c r="G14" s="72" t="s">
        <v>84</v>
      </c>
      <c r="H14" s="72" t="s">
        <v>812</v>
      </c>
      <c r="I14" s="73" t="s">
        <v>121</v>
      </c>
      <c r="J14" s="286">
        <v>10</v>
      </c>
      <c r="K14" s="192">
        <v>155.16999999999999</v>
      </c>
      <c r="L14" s="193">
        <v>24.83</v>
      </c>
      <c r="M14" s="171">
        <f t="shared" si="0"/>
        <v>1800</v>
      </c>
    </row>
    <row r="15" spans="1:13" ht="37.5" customHeight="1" x14ac:dyDescent="0.3">
      <c r="A15" s="159" t="s">
        <v>690</v>
      </c>
      <c r="B15" s="73">
        <v>1433</v>
      </c>
      <c r="C15" s="75">
        <v>43599</v>
      </c>
      <c r="D15" s="74" t="s">
        <v>691</v>
      </c>
      <c r="E15" s="75">
        <v>43599</v>
      </c>
      <c r="F15" s="70" t="s">
        <v>90</v>
      </c>
      <c r="G15" s="72" t="s">
        <v>84</v>
      </c>
      <c r="H15" s="72" t="s">
        <v>513</v>
      </c>
      <c r="I15" s="73" t="s">
        <v>121</v>
      </c>
      <c r="J15" s="286">
        <v>12</v>
      </c>
      <c r="K15" s="192">
        <v>109.48</v>
      </c>
      <c r="L15" s="193">
        <v>17.510000000000002</v>
      </c>
      <c r="M15" s="171">
        <f t="shared" si="0"/>
        <v>1523.88</v>
      </c>
    </row>
    <row r="16" spans="1:13" ht="37.5" customHeight="1" x14ac:dyDescent="0.3">
      <c r="A16" s="159" t="s">
        <v>690</v>
      </c>
      <c r="B16" s="73">
        <v>1433</v>
      </c>
      <c r="C16" s="75">
        <v>43599</v>
      </c>
      <c r="D16" s="74" t="s">
        <v>691</v>
      </c>
      <c r="E16" s="75">
        <v>43599</v>
      </c>
      <c r="F16" s="70" t="s">
        <v>90</v>
      </c>
      <c r="G16" s="72" t="s">
        <v>84</v>
      </c>
      <c r="H16" s="72" t="s">
        <v>260</v>
      </c>
      <c r="I16" s="73" t="s">
        <v>121</v>
      </c>
      <c r="J16" s="286">
        <v>5</v>
      </c>
      <c r="K16" s="192">
        <v>206.9</v>
      </c>
      <c r="L16" s="193">
        <v>33.1</v>
      </c>
      <c r="M16" s="171">
        <f t="shared" si="0"/>
        <v>1200</v>
      </c>
    </row>
    <row r="17" spans="1:27" ht="37.5" customHeight="1" x14ac:dyDescent="0.3">
      <c r="A17" s="159" t="s">
        <v>690</v>
      </c>
      <c r="B17" s="73">
        <v>1433</v>
      </c>
      <c r="C17" s="75">
        <v>43599</v>
      </c>
      <c r="D17" s="74" t="s">
        <v>691</v>
      </c>
      <c r="E17" s="75">
        <v>43599</v>
      </c>
      <c r="F17" s="70" t="s">
        <v>90</v>
      </c>
      <c r="G17" s="72" t="s">
        <v>84</v>
      </c>
      <c r="H17" s="72" t="s">
        <v>236</v>
      </c>
      <c r="I17" s="73" t="s">
        <v>142</v>
      </c>
      <c r="J17" s="286">
        <v>1</v>
      </c>
      <c r="K17" s="192">
        <v>793.1</v>
      </c>
      <c r="L17" s="193">
        <v>126.9</v>
      </c>
      <c r="M17" s="171">
        <f t="shared" si="0"/>
        <v>920</v>
      </c>
    </row>
    <row r="18" spans="1:27" ht="37.5" customHeight="1" x14ac:dyDescent="0.3">
      <c r="A18" s="159" t="s">
        <v>690</v>
      </c>
      <c r="B18" s="73">
        <v>1433</v>
      </c>
      <c r="C18" s="75">
        <v>43599</v>
      </c>
      <c r="D18" s="74" t="s">
        <v>691</v>
      </c>
      <c r="E18" s="75">
        <v>43599</v>
      </c>
      <c r="F18" s="70" t="s">
        <v>90</v>
      </c>
      <c r="G18" s="72" t="s">
        <v>84</v>
      </c>
      <c r="H18" s="72" t="s">
        <v>813</v>
      </c>
      <c r="I18" s="73" t="s">
        <v>121</v>
      </c>
      <c r="J18" s="286">
        <v>4</v>
      </c>
      <c r="K18" s="192">
        <v>142.41</v>
      </c>
      <c r="L18" s="193">
        <v>22.79</v>
      </c>
      <c r="M18" s="171">
        <f t="shared" si="0"/>
        <v>660.8</v>
      </c>
    </row>
    <row r="19" spans="1:27" ht="37.5" customHeight="1" x14ac:dyDescent="0.3">
      <c r="A19" s="159" t="s">
        <v>690</v>
      </c>
      <c r="B19" s="73">
        <v>1433</v>
      </c>
      <c r="C19" s="75">
        <v>43599</v>
      </c>
      <c r="D19" s="74" t="s">
        <v>691</v>
      </c>
      <c r="E19" s="75">
        <v>43599</v>
      </c>
      <c r="F19" s="70" t="s">
        <v>90</v>
      </c>
      <c r="G19" s="72" t="s">
        <v>84</v>
      </c>
      <c r="H19" s="72" t="s">
        <v>814</v>
      </c>
      <c r="I19" s="73" t="s">
        <v>744</v>
      </c>
      <c r="J19" s="286">
        <v>1</v>
      </c>
      <c r="K19" s="192">
        <v>827.59</v>
      </c>
      <c r="L19" s="193">
        <v>132.41</v>
      </c>
      <c r="M19" s="171">
        <f>J19*(K19+L19)</f>
        <v>960</v>
      </c>
    </row>
    <row r="20" spans="1:27" ht="37.5" customHeight="1" x14ac:dyDescent="0.3">
      <c r="A20" s="159" t="s">
        <v>690</v>
      </c>
      <c r="B20" s="73">
        <v>1433</v>
      </c>
      <c r="C20" s="75">
        <v>43599</v>
      </c>
      <c r="D20" s="74" t="s">
        <v>691</v>
      </c>
      <c r="E20" s="75">
        <v>43599</v>
      </c>
      <c r="F20" s="70" t="s">
        <v>90</v>
      </c>
      <c r="G20" s="72" t="s">
        <v>84</v>
      </c>
      <c r="H20" s="72" t="s">
        <v>262</v>
      </c>
      <c r="I20" s="73" t="s">
        <v>121</v>
      </c>
      <c r="J20" s="286">
        <v>4</v>
      </c>
      <c r="K20" s="192">
        <v>23.17</v>
      </c>
      <c r="L20" s="193">
        <v>3.71</v>
      </c>
      <c r="M20" s="171">
        <f>J20*(K20+L20)</f>
        <v>107.52000000000001</v>
      </c>
    </row>
    <row r="21" spans="1:27" ht="37.5" customHeight="1" x14ac:dyDescent="0.3">
      <c r="A21" s="159" t="s">
        <v>1101</v>
      </c>
      <c r="B21" s="73">
        <v>2053</v>
      </c>
      <c r="C21" s="75">
        <v>43662</v>
      </c>
      <c r="D21" s="74" t="s">
        <v>1100</v>
      </c>
      <c r="E21" s="75">
        <v>43656</v>
      </c>
      <c r="F21" s="70" t="s">
        <v>90</v>
      </c>
      <c r="G21" s="72" t="s">
        <v>84</v>
      </c>
      <c r="H21" s="72" t="s">
        <v>1098</v>
      </c>
      <c r="I21" s="73" t="s">
        <v>121</v>
      </c>
      <c r="J21" s="286">
        <v>1</v>
      </c>
      <c r="K21" s="192">
        <v>1689.66</v>
      </c>
      <c r="L21" s="89">
        <f>J21*(K21*0.16)</f>
        <v>270.34559999999999</v>
      </c>
      <c r="M21" s="91">
        <f>(J21*K21)+L21</f>
        <v>1960.0056</v>
      </c>
    </row>
    <row r="22" spans="1:27" ht="37.5" customHeight="1" x14ac:dyDescent="0.3">
      <c r="A22" s="159" t="s">
        <v>1101</v>
      </c>
      <c r="B22" s="73">
        <v>2053</v>
      </c>
      <c r="C22" s="75">
        <v>43662</v>
      </c>
      <c r="D22" s="74" t="s">
        <v>1100</v>
      </c>
      <c r="E22" s="75">
        <v>43656</v>
      </c>
      <c r="F22" s="70" t="s">
        <v>90</v>
      </c>
      <c r="G22" s="72" t="s">
        <v>84</v>
      </c>
      <c r="H22" s="72" t="s">
        <v>1099</v>
      </c>
      <c r="I22" s="73" t="s">
        <v>874</v>
      </c>
      <c r="J22" s="286">
        <v>45</v>
      </c>
      <c r="K22" s="192">
        <v>17.239999999999998</v>
      </c>
      <c r="L22" s="89">
        <f>J22*(K22*0.16)</f>
        <v>124.128</v>
      </c>
      <c r="M22" s="91">
        <f>(J22*K22)+L22</f>
        <v>899.928</v>
      </c>
    </row>
    <row r="23" spans="1:27" ht="37.5" customHeight="1" x14ac:dyDescent="0.3">
      <c r="A23" s="159" t="s">
        <v>1101</v>
      </c>
      <c r="B23" s="73">
        <v>2053</v>
      </c>
      <c r="C23" s="75">
        <v>43662</v>
      </c>
      <c r="D23" s="74" t="s">
        <v>1100</v>
      </c>
      <c r="E23" s="75">
        <v>43656</v>
      </c>
      <c r="F23" s="70" t="s">
        <v>90</v>
      </c>
      <c r="G23" s="72" t="s">
        <v>84</v>
      </c>
      <c r="H23" s="72" t="s">
        <v>1102</v>
      </c>
      <c r="I23" s="73" t="s">
        <v>121</v>
      </c>
      <c r="J23" s="286">
        <v>1</v>
      </c>
      <c r="K23" s="192">
        <v>116.38</v>
      </c>
      <c r="L23" s="89">
        <f>J23*(K23*0.16)</f>
        <v>18.620799999999999</v>
      </c>
      <c r="M23" s="91">
        <f>(J23*K23)+L23</f>
        <v>135.0008</v>
      </c>
    </row>
    <row r="24" spans="1:27" ht="37.5" customHeight="1" x14ac:dyDescent="0.3">
      <c r="A24" s="159" t="s">
        <v>1101</v>
      </c>
      <c r="B24" s="73">
        <v>2053</v>
      </c>
      <c r="C24" s="75">
        <v>43662</v>
      </c>
      <c r="D24" s="74" t="s">
        <v>1100</v>
      </c>
      <c r="E24" s="75">
        <v>43656</v>
      </c>
      <c r="F24" s="70" t="s">
        <v>90</v>
      </c>
      <c r="G24" s="72" t="s">
        <v>84</v>
      </c>
      <c r="H24" s="72" t="s">
        <v>939</v>
      </c>
      <c r="I24" s="73" t="s">
        <v>121</v>
      </c>
      <c r="J24" s="286">
        <v>1</v>
      </c>
      <c r="K24" s="192">
        <v>189.66</v>
      </c>
      <c r="L24" s="89">
        <f>J24*(K24*0.16)</f>
        <v>30.345600000000001</v>
      </c>
      <c r="M24" s="91">
        <f>(J24*K24)+L24</f>
        <v>220.00559999999999</v>
      </c>
    </row>
    <row r="25" spans="1:27" ht="37.5" customHeight="1" x14ac:dyDescent="0.3">
      <c r="A25" s="159" t="s">
        <v>1101</v>
      </c>
      <c r="B25" s="73">
        <v>2053</v>
      </c>
      <c r="C25" s="75">
        <v>43662</v>
      </c>
      <c r="D25" s="74" t="s">
        <v>1100</v>
      </c>
      <c r="E25" s="75">
        <v>43656</v>
      </c>
      <c r="F25" s="70" t="s">
        <v>90</v>
      </c>
      <c r="G25" s="72" t="s">
        <v>84</v>
      </c>
      <c r="H25" s="72" t="s">
        <v>1103</v>
      </c>
      <c r="I25" s="73" t="s">
        <v>121</v>
      </c>
      <c r="J25" s="286">
        <v>1</v>
      </c>
      <c r="K25" s="192">
        <v>158.62</v>
      </c>
      <c r="L25" s="89">
        <f>J25*(K25*0.16)</f>
        <v>25.379200000000001</v>
      </c>
      <c r="M25" s="91">
        <f>(J25*K25)+L25</f>
        <v>183.9992</v>
      </c>
    </row>
    <row r="26" spans="1:27" ht="37.5" customHeight="1" x14ac:dyDescent="0.3">
      <c r="A26" s="292" t="s">
        <v>692</v>
      </c>
      <c r="B26" s="86">
        <v>1479</v>
      </c>
      <c r="C26" s="147">
        <v>43607</v>
      </c>
      <c r="D26" s="146" t="s">
        <v>693</v>
      </c>
      <c r="E26" s="147">
        <v>43595</v>
      </c>
      <c r="F26" s="148" t="s">
        <v>96</v>
      </c>
      <c r="G26" s="149" t="s">
        <v>95</v>
      </c>
      <c r="H26" s="72" t="s">
        <v>808</v>
      </c>
      <c r="I26" s="86" t="s">
        <v>273</v>
      </c>
      <c r="J26" s="291">
        <v>2</v>
      </c>
      <c r="K26" s="194">
        <v>1767.24</v>
      </c>
      <c r="L26" s="89">
        <v>282.75</v>
      </c>
      <c r="M26" s="91">
        <f t="shared" si="0"/>
        <v>4099.9799999999996</v>
      </c>
    </row>
    <row r="27" spans="1:27" ht="37.5" customHeight="1" x14ac:dyDescent="0.3">
      <c r="A27" s="292" t="s">
        <v>692</v>
      </c>
      <c r="B27" s="86">
        <v>1479</v>
      </c>
      <c r="C27" s="147">
        <v>43607</v>
      </c>
      <c r="D27" s="146" t="s">
        <v>693</v>
      </c>
      <c r="E27" s="147">
        <v>43595</v>
      </c>
      <c r="F27" s="148" t="s">
        <v>96</v>
      </c>
      <c r="G27" s="149" t="s">
        <v>95</v>
      </c>
      <c r="H27" s="149" t="s">
        <v>809</v>
      </c>
      <c r="I27" s="86" t="s">
        <v>273</v>
      </c>
      <c r="J27" s="291">
        <v>1</v>
      </c>
      <c r="K27" s="194">
        <v>1767.24</v>
      </c>
      <c r="L27" s="89">
        <v>282.75</v>
      </c>
      <c r="M27" s="91">
        <f t="shared" si="0"/>
        <v>2049.9899999999998</v>
      </c>
    </row>
    <row r="28" spans="1:27" ht="37.5" customHeight="1" x14ac:dyDescent="0.3">
      <c r="A28" s="292" t="s">
        <v>692</v>
      </c>
      <c r="B28" s="86">
        <v>1479</v>
      </c>
      <c r="C28" s="147">
        <v>43607</v>
      </c>
      <c r="D28" s="146" t="s">
        <v>693</v>
      </c>
      <c r="E28" s="147">
        <v>43595</v>
      </c>
      <c r="F28" s="148" t="s">
        <v>96</v>
      </c>
      <c r="G28" s="149" t="s">
        <v>95</v>
      </c>
      <c r="H28" s="149" t="s">
        <v>810</v>
      </c>
      <c r="I28" s="86" t="s">
        <v>273</v>
      </c>
      <c r="J28" s="291">
        <v>1</v>
      </c>
      <c r="K28" s="194">
        <v>1767.24</v>
      </c>
      <c r="L28" s="89">
        <v>282.755</v>
      </c>
      <c r="M28" s="91">
        <f t="shared" si="0"/>
        <v>2049.9949999999999</v>
      </c>
    </row>
    <row r="29" spans="1:27" ht="37.5" customHeight="1" x14ac:dyDescent="0.3">
      <c r="A29" s="181" t="s">
        <v>692</v>
      </c>
      <c r="B29" s="151">
        <v>1479</v>
      </c>
      <c r="C29" s="152">
        <v>43607</v>
      </c>
      <c r="D29" s="150" t="s">
        <v>693</v>
      </c>
      <c r="E29" s="152">
        <v>43595</v>
      </c>
      <c r="F29" s="153" t="s">
        <v>96</v>
      </c>
      <c r="G29" s="154" t="s">
        <v>95</v>
      </c>
      <c r="H29" s="72" t="s">
        <v>811</v>
      </c>
      <c r="I29" s="151" t="s">
        <v>273</v>
      </c>
      <c r="J29" s="288">
        <v>1</v>
      </c>
      <c r="K29" s="289">
        <v>1246.55</v>
      </c>
      <c r="L29" s="290">
        <v>199.44</v>
      </c>
      <c r="M29" s="176">
        <f t="shared" si="0"/>
        <v>1445.99</v>
      </c>
    </row>
    <row r="30" spans="1:27" s="158" customFormat="1" ht="37.5" customHeight="1" thickBot="1" x14ac:dyDescent="0.35">
      <c r="A30" s="160" t="s">
        <v>694</v>
      </c>
      <c r="B30" s="161">
        <v>1935</v>
      </c>
      <c r="C30" s="172">
        <v>43637</v>
      </c>
      <c r="D30" s="173" t="s">
        <v>695</v>
      </c>
      <c r="E30" s="172">
        <v>43637</v>
      </c>
      <c r="F30" s="174" t="s">
        <v>94</v>
      </c>
      <c r="G30" s="165" t="s">
        <v>416</v>
      </c>
      <c r="H30" s="182" t="s">
        <v>688</v>
      </c>
      <c r="I30" s="161"/>
      <c r="J30" s="166"/>
      <c r="K30" s="167"/>
      <c r="L30" s="168"/>
      <c r="M30" s="175">
        <v>2784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2.5" customHeight="1" thickBot="1" x14ac:dyDescent="0.35">
      <c r="M31" s="169">
        <f>SUM(M12:M30)</f>
        <v>35201.924200000001</v>
      </c>
    </row>
    <row r="32" spans="1:27" x14ac:dyDescent="0.3">
      <c r="A32" s="28" t="s">
        <v>67</v>
      </c>
      <c r="B32" s="25"/>
    </row>
    <row r="33" spans="1:13" x14ac:dyDescent="0.3">
      <c r="A33" s="472" t="s">
        <v>85</v>
      </c>
      <c r="B33" s="472"/>
      <c r="D33" s="472" t="s">
        <v>203</v>
      </c>
      <c r="E33" s="472"/>
      <c r="F33" s="24"/>
      <c r="H33" s="121" t="s">
        <v>283</v>
      </c>
      <c r="J33" s="472" t="s">
        <v>86</v>
      </c>
      <c r="K33" s="472"/>
      <c r="L33" s="472"/>
    </row>
    <row r="34" spans="1:13" x14ac:dyDescent="0.3">
      <c r="A34" s="467" t="s">
        <v>0</v>
      </c>
      <c r="B34" s="467"/>
      <c r="C34" s="49"/>
      <c r="D34" s="467" t="s">
        <v>1</v>
      </c>
      <c r="E34" s="467"/>
      <c r="F34" s="49"/>
      <c r="G34" s="49"/>
      <c r="H34" s="120" t="s">
        <v>2</v>
      </c>
      <c r="I34" s="49"/>
      <c r="J34" s="467" t="s">
        <v>76</v>
      </c>
      <c r="K34" s="467"/>
      <c r="L34" s="467"/>
      <c r="M34" s="49"/>
    </row>
    <row r="36" spans="1:13" s="25" customFormat="1" ht="15" customHeight="1" x14ac:dyDescent="0.25">
      <c r="A36" s="468" t="s">
        <v>25</v>
      </c>
      <c r="B36" s="468"/>
      <c r="C36" s="468"/>
      <c r="D36" s="468"/>
      <c r="E36" s="468"/>
      <c r="F36" s="468"/>
      <c r="G36" s="468"/>
      <c r="H36" s="468"/>
      <c r="I36" s="468"/>
      <c r="J36" s="468"/>
      <c r="K36" s="468"/>
      <c r="L36" s="468"/>
      <c r="M36" s="468"/>
    </row>
  </sheetData>
  <mergeCells count="16">
    <mergeCell ref="A1:M1"/>
    <mergeCell ref="A5:C5"/>
    <mergeCell ref="A7:C8"/>
    <mergeCell ref="G7:H7"/>
    <mergeCell ref="L7:M7"/>
    <mergeCell ref="G8:H8"/>
    <mergeCell ref="A34:B34"/>
    <mergeCell ref="D34:E34"/>
    <mergeCell ref="J34:L34"/>
    <mergeCell ref="A36:M36"/>
    <mergeCell ref="A9:B9"/>
    <mergeCell ref="C9:G9"/>
    <mergeCell ref="I9:M9"/>
    <mergeCell ref="A33:B33"/>
    <mergeCell ref="D33:E33"/>
    <mergeCell ref="J33:L33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4" fitToHeight="0" orientation="landscape" r:id="rId2"/>
  <rowBreaks count="1" manualBreakCount="1">
    <brk id="22" max="13" man="1"/>
  </rowBreaks>
  <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view="pageBreakPreview" zoomScale="80" zoomScaleNormal="88" zoomScaleSheetLayoutView="80" zoomScalePageLayoutView="70" workbookViewId="0">
      <selection activeCell="F27" sqref="F27:G27"/>
    </sheetView>
  </sheetViews>
  <sheetFormatPr baseColWidth="10" defaultRowHeight="16.5" x14ac:dyDescent="0.3"/>
  <cols>
    <col min="1" max="1" width="15.285156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27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27" ht="18.75" x14ac:dyDescent="0.3">
      <c r="A2" s="405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</row>
    <row r="3" spans="1:27" ht="18.75" x14ac:dyDescent="0.3">
      <c r="A3" s="28" t="s">
        <v>28</v>
      </c>
      <c r="B3" s="28" t="s">
        <v>87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27" ht="18.75" x14ac:dyDescent="0.3">
      <c r="A4" s="28"/>
      <c r="B4" s="28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27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7" ht="23.25" x14ac:dyDescent="0.35">
      <c r="A6" s="2"/>
      <c r="K6" s="3"/>
      <c r="L6" s="3"/>
      <c r="M6" s="3"/>
    </row>
    <row r="7" spans="1:27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27" x14ac:dyDescent="0.3">
      <c r="A8" s="463"/>
      <c r="B8" s="463"/>
      <c r="C8" s="463"/>
      <c r="D8" s="9" t="s">
        <v>14</v>
      </c>
      <c r="E8" s="5"/>
      <c r="F8" s="6"/>
      <c r="G8" s="466" t="s">
        <v>42</v>
      </c>
      <c r="H8" s="466"/>
      <c r="I8" s="6"/>
      <c r="L8" s="10"/>
      <c r="M8" s="10"/>
    </row>
    <row r="9" spans="1:27" ht="35.25" customHeight="1" x14ac:dyDescent="0.3">
      <c r="A9" s="469" t="s">
        <v>46</v>
      </c>
      <c r="B9" s="469"/>
      <c r="C9" s="470" t="s">
        <v>696</v>
      </c>
      <c r="D9" s="470"/>
      <c r="E9" s="470"/>
      <c r="F9" s="470"/>
      <c r="G9" s="470"/>
      <c r="H9" s="11" t="s">
        <v>47</v>
      </c>
      <c r="I9" s="471" t="s">
        <v>697</v>
      </c>
      <c r="J9" s="471"/>
      <c r="K9" s="471"/>
      <c r="L9" s="471"/>
      <c r="M9" s="471"/>
    </row>
    <row r="10" spans="1:27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27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27" ht="51.75" customHeight="1" x14ac:dyDescent="0.3">
      <c r="A12" s="159" t="s">
        <v>698</v>
      </c>
      <c r="B12" s="73">
        <v>1532</v>
      </c>
      <c r="C12" s="75">
        <v>43616</v>
      </c>
      <c r="D12" s="74"/>
      <c r="E12" s="75"/>
      <c r="F12" s="70" t="s">
        <v>89</v>
      </c>
      <c r="G12" s="72" t="s">
        <v>671</v>
      </c>
      <c r="H12" s="72" t="s">
        <v>613</v>
      </c>
      <c r="I12" s="73"/>
      <c r="J12" s="76"/>
      <c r="K12" s="65"/>
      <c r="L12" s="62"/>
      <c r="M12" s="171">
        <v>4500</v>
      </c>
    </row>
    <row r="13" spans="1:27" ht="49.5" customHeight="1" x14ac:dyDescent="0.3">
      <c r="A13" s="177" t="s">
        <v>699</v>
      </c>
      <c r="B13" s="151">
        <v>1912</v>
      </c>
      <c r="C13" s="152">
        <v>43624</v>
      </c>
      <c r="D13" s="150"/>
      <c r="E13" s="152"/>
      <c r="F13" s="70" t="s">
        <v>100</v>
      </c>
      <c r="G13" s="154" t="s">
        <v>671</v>
      </c>
      <c r="H13" s="154" t="s">
        <v>613</v>
      </c>
      <c r="I13" s="151"/>
      <c r="J13" s="155"/>
      <c r="K13" s="156"/>
      <c r="L13" s="157"/>
      <c r="M13" s="176">
        <v>4200</v>
      </c>
    </row>
    <row r="14" spans="1:27" s="158" customFormat="1" ht="49.5" customHeight="1" x14ac:dyDescent="0.3">
      <c r="A14" s="178" t="s">
        <v>700</v>
      </c>
      <c r="B14" s="86">
        <v>1916</v>
      </c>
      <c r="C14" s="147">
        <v>43630</v>
      </c>
      <c r="D14" s="146"/>
      <c r="E14" s="147"/>
      <c r="F14" s="70" t="s">
        <v>1110</v>
      </c>
      <c r="G14" s="149" t="s">
        <v>671</v>
      </c>
      <c r="H14" s="149" t="s">
        <v>613</v>
      </c>
      <c r="I14" s="86"/>
      <c r="J14" s="77"/>
      <c r="K14" s="78"/>
      <c r="L14" s="48"/>
      <c r="M14" s="179">
        <v>4200</v>
      </c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s="24" customFormat="1" ht="49.5" customHeight="1" x14ac:dyDescent="0.3">
      <c r="A15" s="178" t="s">
        <v>701</v>
      </c>
      <c r="B15" s="86">
        <v>1943</v>
      </c>
      <c r="C15" s="147">
        <v>43637</v>
      </c>
      <c r="D15" s="146"/>
      <c r="E15" s="147"/>
      <c r="F15" s="70" t="s">
        <v>1111</v>
      </c>
      <c r="G15" s="149" t="s">
        <v>671</v>
      </c>
      <c r="H15" s="149" t="s">
        <v>613</v>
      </c>
      <c r="I15" s="86"/>
      <c r="J15" s="77"/>
      <c r="K15" s="78"/>
      <c r="L15" s="48"/>
      <c r="M15" s="180">
        <v>4200</v>
      </c>
    </row>
    <row r="16" spans="1:27" s="24" customFormat="1" ht="49.5" customHeight="1" x14ac:dyDescent="0.3">
      <c r="A16" s="292" t="s">
        <v>1104</v>
      </c>
      <c r="B16" s="86">
        <v>1960</v>
      </c>
      <c r="C16" s="147">
        <v>43644</v>
      </c>
      <c r="D16" s="146"/>
      <c r="E16" s="147"/>
      <c r="F16" s="70" t="s">
        <v>1112</v>
      </c>
      <c r="G16" s="149" t="s">
        <v>671</v>
      </c>
      <c r="H16" s="149" t="s">
        <v>613</v>
      </c>
      <c r="I16" s="86"/>
      <c r="J16" s="77"/>
      <c r="K16" s="78"/>
      <c r="L16" s="48"/>
      <c r="M16" s="180">
        <v>5600</v>
      </c>
    </row>
    <row r="17" spans="1:13" s="24" customFormat="1" ht="49.5" customHeight="1" x14ac:dyDescent="0.3">
      <c r="A17" s="292" t="s">
        <v>1105</v>
      </c>
      <c r="B17" s="86">
        <v>2134</v>
      </c>
      <c r="C17" s="147">
        <v>43651</v>
      </c>
      <c r="D17" s="146"/>
      <c r="E17" s="147"/>
      <c r="F17" s="70" t="s">
        <v>1113</v>
      </c>
      <c r="G17" s="149" t="s">
        <v>671</v>
      </c>
      <c r="H17" s="149" t="s">
        <v>613</v>
      </c>
      <c r="I17" s="86"/>
      <c r="J17" s="77"/>
      <c r="K17" s="78"/>
      <c r="L17" s="48"/>
      <c r="M17" s="180">
        <v>5600</v>
      </c>
    </row>
    <row r="18" spans="1:13" s="24" customFormat="1" ht="49.5" customHeight="1" x14ac:dyDescent="0.3">
      <c r="A18" s="292" t="s">
        <v>1106</v>
      </c>
      <c r="B18" s="86">
        <v>2151</v>
      </c>
      <c r="C18" s="147">
        <v>43658</v>
      </c>
      <c r="D18" s="146"/>
      <c r="E18" s="147"/>
      <c r="F18" s="70" t="s">
        <v>1114</v>
      </c>
      <c r="G18" s="149" t="s">
        <v>671</v>
      </c>
      <c r="H18" s="149" t="s">
        <v>613</v>
      </c>
      <c r="I18" s="86"/>
      <c r="J18" s="77"/>
      <c r="K18" s="78"/>
      <c r="L18" s="48"/>
      <c r="M18" s="180">
        <v>5600</v>
      </c>
    </row>
    <row r="19" spans="1:13" s="24" customFormat="1" ht="49.5" customHeight="1" x14ac:dyDescent="0.3">
      <c r="A19" s="292" t="s">
        <v>1107</v>
      </c>
      <c r="B19" s="86">
        <v>2159</v>
      </c>
      <c r="C19" s="147">
        <v>43665</v>
      </c>
      <c r="D19" s="146"/>
      <c r="E19" s="147"/>
      <c r="F19" s="70" t="s">
        <v>1115</v>
      </c>
      <c r="G19" s="149" t="s">
        <v>671</v>
      </c>
      <c r="H19" s="149" t="s">
        <v>613</v>
      </c>
      <c r="I19" s="86"/>
      <c r="J19" s="77"/>
      <c r="K19" s="78"/>
      <c r="L19" s="48"/>
      <c r="M19" s="180">
        <v>5600</v>
      </c>
    </row>
    <row r="20" spans="1:13" s="24" customFormat="1" ht="49.5" customHeight="1" x14ac:dyDescent="0.3">
      <c r="A20" s="292" t="s">
        <v>1108</v>
      </c>
      <c r="B20" s="86">
        <v>2162</v>
      </c>
      <c r="C20" s="147">
        <v>43671</v>
      </c>
      <c r="D20" s="146"/>
      <c r="E20" s="147"/>
      <c r="F20" s="70" t="s">
        <v>1116</v>
      </c>
      <c r="G20" s="149" t="s">
        <v>671</v>
      </c>
      <c r="H20" s="149" t="s">
        <v>613</v>
      </c>
      <c r="I20" s="86"/>
      <c r="J20" s="77"/>
      <c r="K20" s="78"/>
      <c r="L20" s="48"/>
      <c r="M20" s="180">
        <v>5600</v>
      </c>
    </row>
    <row r="21" spans="1:13" s="24" customFormat="1" ht="49.5" customHeight="1" x14ac:dyDescent="0.3">
      <c r="A21" s="292" t="s">
        <v>1109</v>
      </c>
      <c r="B21" s="86">
        <v>2285</v>
      </c>
      <c r="C21" s="147">
        <v>43679</v>
      </c>
      <c r="D21" s="146"/>
      <c r="E21" s="147"/>
      <c r="F21" s="70" t="s">
        <v>1117</v>
      </c>
      <c r="G21" s="149" t="s">
        <v>671</v>
      </c>
      <c r="H21" s="149" t="s">
        <v>613</v>
      </c>
      <c r="I21" s="86"/>
      <c r="J21" s="77"/>
      <c r="K21" s="78"/>
      <c r="L21" s="48"/>
      <c r="M21" s="180">
        <v>5600</v>
      </c>
    </row>
    <row r="22" spans="1:13" s="24" customFormat="1" ht="49.5" customHeight="1" x14ac:dyDescent="0.3">
      <c r="A22" s="292" t="s">
        <v>1119</v>
      </c>
      <c r="B22" s="86">
        <v>2553</v>
      </c>
      <c r="C22" s="147">
        <v>43686</v>
      </c>
      <c r="D22" s="146"/>
      <c r="E22" s="147"/>
      <c r="F22" s="70" t="s">
        <v>1118</v>
      </c>
      <c r="G22" s="149" t="s">
        <v>671</v>
      </c>
      <c r="H22" s="149" t="s">
        <v>613</v>
      </c>
      <c r="I22" s="86"/>
      <c r="J22" s="77"/>
      <c r="K22" s="78"/>
      <c r="L22" s="48"/>
      <c r="M22" s="180">
        <v>5600</v>
      </c>
    </row>
    <row r="23" spans="1:13" s="24" customFormat="1" ht="49.5" customHeight="1" x14ac:dyDescent="0.3">
      <c r="A23" s="292" t="s">
        <v>1120</v>
      </c>
      <c r="B23" s="86">
        <v>2048</v>
      </c>
      <c r="C23" s="147">
        <v>43662</v>
      </c>
      <c r="D23" s="146" t="s">
        <v>1121</v>
      </c>
      <c r="E23" s="147">
        <v>43656</v>
      </c>
      <c r="F23" s="70" t="s">
        <v>90</v>
      </c>
      <c r="G23" s="149" t="s">
        <v>84</v>
      </c>
      <c r="H23" s="149" t="s">
        <v>898</v>
      </c>
      <c r="I23" s="86" t="s">
        <v>481</v>
      </c>
      <c r="J23" s="291">
        <v>55</v>
      </c>
      <c r="K23" s="194">
        <v>155.16999999999999</v>
      </c>
      <c r="L23" s="89">
        <f t="shared" ref="L23:L28" si="0">J23*(K23*0.16)</f>
        <v>1365.4959999999999</v>
      </c>
      <c r="M23" s="91">
        <f t="shared" ref="M23:M28" si="1">(J23*K23)+L23</f>
        <v>9899.8459999999977</v>
      </c>
    </row>
    <row r="24" spans="1:13" s="24" customFormat="1" ht="49.5" customHeight="1" x14ac:dyDescent="0.3">
      <c r="A24" s="292" t="s">
        <v>1120</v>
      </c>
      <c r="B24" s="86">
        <v>2048</v>
      </c>
      <c r="C24" s="147">
        <v>43662</v>
      </c>
      <c r="D24" s="146" t="s">
        <v>1121</v>
      </c>
      <c r="E24" s="147">
        <v>43656</v>
      </c>
      <c r="F24" s="70" t="s">
        <v>90</v>
      </c>
      <c r="G24" s="149" t="s">
        <v>84</v>
      </c>
      <c r="H24" s="149" t="s">
        <v>1122</v>
      </c>
      <c r="I24" s="86" t="s">
        <v>874</v>
      </c>
      <c r="J24" s="291">
        <v>40</v>
      </c>
      <c r="K24" s="194">
        <v>125.01</v>
      </c>
      <c r="L24" s="89">
        <f t="shared" si="0"/>
        <v>800.06399999999996</v>
      </c>
      <c r="M24" s="91">
        <f t="shared" si="1"/>
        <v>5800.4640000000009</v>
      </c>
    </row>
    <row r="25" spans="1:13" s="24" customFormat="1" ht="49.5" customHeight="1" x14ac:dyDescent="0.3">
      <c r="A25" s="292" t="s">
        <v>1120</v>
      </c>
      <c r="B25" s="86">
        <v>2048</v>
      </c>
      <c r="C25" s="147">
        <v>43662</v>
      </c>
      <c r="D25" s="146" t="s">
        <v>1121</v>
      </c>
      <c r="E25" s="147">
        <v>43656</v>
      </c>
      <c r="F25" s="70" t="s">
        <v>90</v>
      </c>
      <c r="G25" s="149" t="s">
        <v>84</v>
      </c>
      <c r="H25" s="149" t="s">
        <v>1123</v>
      </c>
      <c r="I25" s="86" t="s">
        <v>121</v>
      </c>
      <c r="J25" s="291">
        <v>3</v>
      </c>
      <c r="K25" s="194">
        <v>758.62</v>
      </c>
      <c r="L25" s="89">
        <f t="shared" si="0"/>
        <v>364.13760000000002</v>
      </c>
      <c r="M25" s="91">
        <f t="shared" si="1"/>
        <v>2639.9976000000001</v>
      </c>
    </row>
    <row r="26" spans="1:13" s="24" customFormat="1" ht="49.5" customHeight="1" x14ac:dyDescent="0.3">
      <c r="A26" s="292" t="s">
        <v>1120</v>
      </c>
      <c r="B26" s="86">
        <v>2048</v>
      </c>
      <c r="C26" s="147">
        <v>43662</v>
      </c>
      <c r="D26" s="146" t="s">
        <v>1121</v>
      </c>
      <c r="E26" s="147">
        <v>43656</v>
      </c>
      <c r="F26" s="70" t="s">
        <v>90</v>
      </c>
      <c r="G26" s="149" t="s">
        <v>84</v>
      </c>
      <c r="H26" s="149" t="s">
        <v>264</v>
      </c>
      <c r="I26" s="86" t="s">
        <v>481</v>
      </c>
      <c r="J26" s="291">
        <v>14</v>
      </c>
      <c r="K26" s="194">
        <v>73.27</v>
      </c>
      <c r="L26" s="89">
        <f t="shared" si="0"/>
        <v>164.12479999999999</v>
      </c>
      <c r="M26" s="91">
        <f t="shared" si="1"/>
        <v>1189.9048</v>
      </c>
    </row>
    <row r="27" spans="1:13" s="24" customFormat="1" ht="49.5" customHeight="1" x14ac:dyDescent="0.3">
      <c r="A27" s="292" t="s">
        <v>1120</v>
      </c>
      <c r="B27" s="86">
        <v>2048</v>
      </c>
      <c r="C27" s="147">
        <v>43662</v>
      </c>
      <c r="D27" s="146" t="s">
        <v>1121</v>
      </c>
      <c r="E27" s="147">
        <v>43656</v>
      </c>
      <c r="F27" s="70" t="s">
        <v>90</v>
      </c>
      <c r="G27" s="149" t="s">
        <v>84</v>
      </c>
      <c r="H27" s="149" t="s">
        <v>1124</v>
      </c>
      <c r="I27" s="86" t="s">
        <v>481</v>
      </c>
      <c r="J27" s="291">
        <v>3</v>
      </c>
      <c r="K27" s="194">
        <v>142.24</v>
      </c>
      <c r="L27" s="89">
        <f t="shared" si="0"/>
        <v>68.275200000000012</v>
      </c>
      <c r="M27" s="91">
        <f t="shared" si="1"/>
        <v>494.99520000000007</v>
      </c>
    </row>
    <row r="28" spans="1:13" s="24" customFormat="1" ht="49.5" customHeight="1" x14ac:dyDescent="0.3">
      <c r="A28" s="292" t="s">
        <v>1120</v>
      </c>
      <c r="B28" s="86">
        <v>2048</v>
      </c>
      <c r="C28" s="147">
        <v>43662</v>
      </c>
      <c r="D28" s="146" t="s">
        <v>1121</v>
      </c>
      <c r="E28" s="147">
        <v>43656</v>
      </c>
      <c r="F28" s="70" t="s">
        <v>90</v>
      </c>
      <c r="G28" s="149" t="s">
        <v>84</v>
      </c>
      <c r="H28" s="149" t="s">
        <v>1125</v>
      </c>
      <c r="I28" s="86" t="s">
        <v>121</v>
      </c>
      <c r="J28" s="291">
        <v>1</v>
      </c>
      <c r="K28" s="194">
        <v>15.52</v>
      </c>
      <c r="L28" s="89">
        <f t="shared" si="0"/>
        <v>2.4832000000000001</v>
      </c>
      <c r="M28" s="91">
        <f t="shared" si="1"/>
        <v>18.0032</v>
      </c>
    </row>
    <row r="29" spans="1:13" s="24" customFormat="1" ht="49.5" customHeight="1" x14ac:dyDescent="0.3">
      <c r="A29" s="292" t="s">
        <v>1230</v>
      </c>
      <c r="B29" s="86">
        <v>3665</v>
      </c>
      <c r="C29" s="147">
        <v>43812</v>
      </c>
      <c r="D29" s="146" t="s">
        <v>1231</v>
      </c>
      <c r="E29" s="147">
        <v>43812</v>
      </c>
      <c r="F29" s="70" t="s">
        <v>90</v>
      </c>
      <c r="G29" s="149" t="s">
        <v>84</v>
      </c>
      <c r="H29" s="149" t="s">
        <v>1232</v>
      </c>
      <c r="I29" s="86"/>
      <c r="J29" s="291"/>
      <c r="K29" s="194"/>
      <c r="L29" s="89"/>
      <c r="M29" s="91">
        <v>15615.48</v>
      </c>
    </row>
    <row r="30" spans="1:13" s="24" customFormat="1" ht="49.5" customHeight="1" x14ac:dyDescent="0.3">
      <c r="A30" s="292" t="s">
        <v>702</v>
      </c>
      <c r="B30" s="86">
        <v>1925</v>
      </c>
      <c r="C30" s="147">
        <v>43637</v>
      </c>
      <c r="D30" s="146" t="s">
        <v>703</v>
      </c>
      <c r="E30" s="147">
        <v>43637</v>
      </c>
      <c r="F30" s="148" t="s">
        <v>464</v>
      </c>
      <c r="G30" s="149" t="s">
        <v>465</v>
      </c>
      <c r="H30" s="149" t="s">
        <v>696</v>
      </c>
      <c r="I30" s="86"/>
      <c r="J30" s="77"/>
      <c r="K30" s="78"/>
      <c r="L30" s="48"/>
      <c r="M30" s="91">
        <v>1856</v>
      </c>
    </row>
    <row r="31" spans="1:13" s="24" customFormat="1" ht="49.5" customHeight="1" x14ac:dyDescent="0.3">
      <c r="A31" s="146" t="s">
        <v>702</v>
      </c>
      <c r="B31" s="86">
        <v>2304</v>
      </c>
      <c r="C31" s="147">
        <v>43699</v>
      </c>
      <c r="D31" s="146" t="s">
        <v>703</v>
      </c>
      <c r="E31" s="147">
        <v>43699</v>
      </c>
      <c r="F31" s="148" t="s">
        <v>94</v>
      </c>
      <c r="G31" s="149" t="s">
        <v>416</v>
      </c>
      <c r="H31" s="149" t="s">
        <v>696</v>
      </c>
      <c r="I31" s="86"/>
      <c r="J31" s="77"/>
      <c r="K31" s="78"/>
      <c r="L31" s="48"/>
      <c r="M31" s="408">
        <v>4408</v>
      </c>
    </row>
    <row r="32" spans="1:13" ht="22.5" customHeight="1" thickBot="1" x14ac:dyDescent="0.35">
      <c r="M32" s="234">
        <f>SUM(M12:M31)</f>
        <v>98222.690800000011</v>
      </c>
    </row>
    <row r="33" spans="1:13" x14ac:dyDescent="0.3">
      <c r="A33" s="28" t="s">
        <v>67</v>
      </c>
      <c r="B33" s="25"/>
    </row>
    <row r="34" spans="1:13" x14ac:dyDescent="0.3">
      <c r="A34" s="28"/>
      <c r="B34" s="25"/>
    </row>
    <row r="35" spans="1:13" x14ac:dyDescent="0.3">
      <c r="A35" s="28"/>
      <c r="B35" s="25"/>
    </row>
    <row r="36" spans="1:13" x14ac:dyDescent="0.3">
      <c r="A36" s="28"/>
      <c r="B36" s="25"/>
    </row>
    <row r="38" spans="1:13" x14ac:dyDescent="0.3">
      <c r="A38" s="472" t="s">
        <v>85</v>
      </c>
      <c r="B38" s="472"/>
      <c r="D38" s="472" t="s">
        <v>203</v>
      </c>
      <c r="E38" s="472"/>
      <c r="F38" s="24"/>
      <c r="H38" s="404" t="s">
        <v>283</v>
      </c>
      <c r="J38" s="472" t="s">
        <v>86</v>
      </c>
      <c r="K38" s="472"/>
      <c r="L38" s="472"/>
    </row>
    <row r="39" spans="1:13" x14ac:dyDescent="0.3">
      <c r="A39" s="467" t="s">
        <v>0</v>
      </c>
      <c r="B39" s="467"/>
      <c r="C39" s="49"/>
      <c r="D39" s="467" t="s">
        <v>1</v>
      </c>
      <c r="E39" s="467"/>
      <c r="F39" s="49"/>
      <c r="G39" s="49"/>
      <c r="H39" s="403" t="s">
        <v>2</v>
      </c>
      <c r="I39" s="49"/>
      <c r="J39" s="467" t="s">
        <v>76</v>
      </c>
      <c r="K39" s="467"/>
      <c r="L39" s="467"/>
      <c r="M39" s="49"/>
    </row>
    <row r="41" spans="1:13" s="25" customFormat="1" ht="15" customHeight="1" x14ac:dyDescent="0.25">
      <c r="A41" s="468" t="s">
        <v>25</v>
      </c>
      <c r="B41" s="468"/>
      <c r="C41" s="468"/>
      <c r="D41" s="468"/>
      <c r="E41" s="468"/>
      <c r="F41" s="468"/>
      <c r="G41" s="468"/>
      <c r="H41" s="468"/>
      <c r="I41" s="468"/>
      <c r="J41" s="468"/>
      <c r="K41" s="468"/>
      <c r="L41" s="468"/>
      <c r="M41" s="468"/>
    </row>
  </sheetData>
  <mergeCells count="16">
    <mergeCell ref="A39:B39"/>
    <mergeCell ref="D39:E39"/>
    <mergeCell ref="J39:L39"/>
    <mergeCell ref="A41:M41"/>
    <mergeCell ref="A9:B9"/>
    <mergeCell ref="C9:G9"/>
    <mergeCell ref="I9:M9"/>
    <mergeCell ref="A38:B38"/>
    <mergeCell ref="D38:E38"/>
    <mergeCell ref="J38:L38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4" fitToHeight="0" orientation="landscape" r:id="rId2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5.285156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8.75" x14ac:dyDescent="0.3">
      <c r="A3" s="28" t="s">
        <v>28</v>
      </c>
      <c r="B3" s="28" t="s">
        <v>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18.75" x14ac:dyDescent="0.3">
      <c r="A4" s="28"/>
      <c r="B4" s="2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5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704</v>
      </c>
      <c r="D9" s="470"/>
      <c r="E9" s="470"/>
      <c r="F9" s="470"/>
      <c r="G9" s="470"/>
      <c r="H9" s="11" t="s">
        <v>47</v>
      </c>
      <c r="I9" s="471" t="s">
        <v>705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1.75" customHeight="1" x14ac:dyDescent="0.3">
      <c r="A12" s="329" t="s">
        <v>708</v>
      </c>
      <c r="B12" s="330">
        <v>1487</v>
      </c>
      <c r="C12" s="331">
        <v>43616</v>
      </c>
      <c r="D12" s="332"/>
      <c r="E12" s="331">
        <v>43616</v>
      </c>
      <c r="F12" s="333" t="s">
        <v>655</v>
      </c>
      <c r="G12" s="334" t="s">
        <v>671</v>
      </c>
      <c r="H12" s="334" t="s">
        <v>579</v>
      </c>
      <c r="I12" s="330"/>
      <c r="J12" s="335"/>
      <c r="K12" s="336"/>
      <c r="L12" s="337"/>
      <c r="M12" s="338">
        <v>13500</v>
      </c>
    </row>
    <row r="13" spans="1:13" ht="49.5" customHeight="1" thickBot="1" x14ac:dyDescent="0.35">
      <c r="A13" s="183" t="s">
        <v>706</v>
      </c>
      <c r="B13" s="184">
        <v>1673</v>
      </c>
      <c r="C13" s="162">
        <v>43620</v>
      </c>
      <c r="D13" s="163" t="s">
        <v>707</v>
      </c>
      <c r="E13" s="162">
        <v>43620</v>
      </c>
      <c r="F13" s="164" t="s">
        <v>98</v>
      </c>
      <c r="G13" s="182" t="s">
        <v>97</v>
      </c>
      <c r="H13" s="182" t="s">
        <v>704</v>
      </c>
      <c r="I13" s="184"/>
      <c r="J13" s="185"/>
      <c r="K13" s="186"/>
      <c r="L13" s="187"/>
      <c r="M13" s="190">
        <v>23794.080000000002</v>
      </c>
    </row>
    <row r="14" spans="1:13" ht="22.5" customHeight="1" thickBot="1" x14ac:dyDescent="0.35">
      <c r="M14" s="234">
        <f>SUM(M12:M13)</f>
        <v>37294.080000000002</v>
      </c>
    </row>
    <row r="15" spans="1:13" x14ac:dyDescent="0.3">
      <c r="A15" s="28" t="s">
        <v>67</v>
      </c>
      <c r="B15" s="25"/>
    </row>
    <row r="16" spans="1:13" x14ac:dyDescent="0.3">
      <c r="A16" s="28"/>
      <c r="B16" s="25"/>
    </row>
    <row r="17" spans="1:13" x14ac:dyDescent="0.3">
      <c r="A17" s="28"/>
      <c r="B17" s="25"/>
    </row>
    <row r="18" spans="1:13" x14ac:dyDescent="0.3">
      <c r="A18" s="28"/>
      <c r="B18" s="25"/>
    </row>
    <row r="19" spans="1:13" x14ac:dyDescent="0.3">
      <c r="A19" s="28"/>
      <c r="B19" s="25"/>
    </row>
    <row r="20" spans="1:13" x14ac:dyDescent="0.3">
      <c r="A20" s="28"/>
      <c r="B20" s="25"/>
    </row>
    <row r="21" spans="1:13" x14ac:dyDescent="0.3">
      <c r="A21" s="28"/>
      <c r="B21" s="25"/>
    </row>
    <row r="22" spans="1:13" x14ac:dyDescent="0.3">
      <c r="A22" s="28"/>
      <c r="B22" s="25"/>
    </row>
    <row r="23" spans="1:13" x14ac:dyDescent="0.3">
      <c r="A23" s="28"/>
      <c r="B23" s="25"/>
    </row>
    <row r="25" spans="1:13" x14ac:dyDescent="0.3">
      <c r="A25" s="472" t="s">
        <v>85</v>
      </c>
      <c r="B25" s="472"/>
      <c r="D25" s="472" t="s">
        <v>203</v>
      </c>
      <c r="E25" s="472"/>
      <c r="F25" s="24"/>
      <c r="H25" s="121" t="s">
        <v>283</v>
      </c>
      <c r="J25" s="472" t="s">
        <v>86</v>
      </c>
      <c r="K25" s="472"/>
      <c r="L25" s="472"/>
    </row>
    <row r="26" spans="1:13" x14ac:dyDescent="0.3">
      <c r="A26" s="467" t="s">
        <v>0</v>
      </c>
      <c r="B26" s="467"/>
      <c r="C26" s="49"/>
      <c r="D26" s="467" t="s">
        <v>1</v>
      </c>
      <c r="E26" s="467"/>
      <c r="F26" s="49"/>
      <c r="G26" s="49"/>
      <c r="H26" s="120" t="s">
        <v>2</v>
      </c>
      <c r="I26" s="49"/>
      <c r="J26" s="467" t="s">
        <v>76</v>
      </c>
      <c r="K26" s="467"/>
      <c r="L26" s="467"/>
      <c r="M26" s="49"/>
    </row>
    <row r="28" spans="1:13" s="25" customFormat="1" ht="15" customHeight="1" x14ac:dyDescent="0.25">
      <c r="A28" s="468" t="s">
        <v>25</v>
      </c>
      <c r="B28" s="468"/>
      <c r="C28" s="468"/>
      <c r="D28" s="468"/>
      <c r="E28" s="468"/>
      <c r="F28" s="468"/>
      <c r="G28" s="468"/>
      <c r="H28" s="468"/>
      <c r="I28" s="468"/>
      <c r="J28" s="468"/>
      <c r="K28" s="468"/>
      <c r="L28" s="468"/>
      <c r="M28" s="468"/>
    </row>
  </sheetData>
  <mergeCells count="16">
    <mergeCell ref="A1:M1"/>
    <mergeCell ref="A5:C5"/>
    <mergeCell ref="A7:C8"/>
    <mergeCell ref="G7:H7"/>
    <mergeCell ref="L7:M7"/>
    <mergeCell ref="G8:H8"/>
    <mergeCell ref="A26:B26"/>
    <mergeCell ref="D26:E26"/>
    <mergeCell ref="J26:L26"/>
    <mergeCell ref="A28:M28"/>
    <mergeCell ref="A9:B9"/>
    <mergeCell ref="C9:G9"/>
    <mergeCell ref="I9:M9"/>
    <mergeCell ref="A25:B25"/>
    <mergeCell ref="D25:E25"/>
    <mergeCell ref="J25:L25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4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view="pageBreakPreview" zoomScale="80" zoomScaleNormal="88" zoomScaleSheetLayoutView="80" zoomScalePageLayoutView="70" workbookViewId="0">
      <selection activeCell="O10" sqref="O10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8.75" x14ac:dyDescent="0.3">
      <c r="A3" s="28" t="s">
        <v>28</v>
      </c>
      <c r="B3" s="28" t="s">
        <v>87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18.75" x14ac:dyDescent="0.3">
      <c r="A4" s="28"/>
      <c r="B4" s="28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x14ac:dyDescent="0.3">
      <c r="A5" s="92" t="s">
        <v>1221</v>
      </c>
      <c r="B5" s="92"/>
      <c r="C5" s="9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70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70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418</v>
      </c>
      <c r="D9" s="473"/>
      <c r="E9" s="473"/>
      <c r="F9" s="473"/>
      <c r="G9" s="473"/>
      <c r="H9" s="11" t="s">
        <v>47</v>
      </c>
      <c r="I9" s="471" t="s">
        <v>419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8.5" customHeight="1" x14ac:dyDescent="0.3">
      <c r="A12" s="39" t="s">
        <v>476</v>
      </c>
      <c r="B12" s="50">
        <v>1421</v>
      </c>
      <c r="C12" s="51">
        <v>43572</v>
      </c>
      <c r="D12" s="41" t="s">
        <v>421</v>
      </c>
      <c r="E12" s="51">
        <v>43571</v>
      </c>
      <c r="F12" s="208" t="s">
        <v>94</v>
      </c>
      <c r="G12" s="43" t="s">
        <v>416</v>
      </c>
      <c r="H12" s="93" t="s">
        <v>420</v>
      </c>
      <c r="I12" s="45" t="s">
        <v>116</v>
      </c>
      <c r="J12" s="94">
        <v>1</v>
      </c>
      <c r="K12" s="88">
        <f>M12-L12</f>
        <v>294756</v>
      </c>
      <c r="L12" s="89">
        <f>M12*0.16</f>
        <v>56144</v>
      </c>
      <c r="M12" s="91">
        <v>350900</v>
      </c>
    </row>
    <row r="13" spans="1:13" ht="50.25" customHeight="1" x14ac:dyDescent="0.3">
      <c r="A13" s="39"/>
      <c r="B13" s="87"/>
      <c r="C13" s="40"/>
      <c r="D13" s="41"/>
      <c r="E13" s="40"/>
      <c r="F13" s="45"/>
      <c r="G13" s="43"/>
      <c r="H13" s="44"/>
      <c r="I13" s="45"/>
      <c r="J13" s="46"/>
      <c r="K13" s="88"/>
      <c r="L13" s="89"/>
      <c r="M13" s="90"/>
    </row>
    <row r="14" spans="1:13" ht="55.5" customHeight="1" thickBot="1" x14ac:dyDescent="0.35">
      <c r="A14" s="195"/>
      <c r="B14" s="247"/>
      <c r="C14" s="199"/>
      <c r="D14" s="198"/>
      <c r="E14" s="199"/>
      <c r="F14" s="203"/>
      <c r="G14" s="201"/>
      <c r="H14" s="202"/>
      <c r="I14" s="203"/>
      <c r="J14" s="204"/>
      <c r="K14" s="205"/>
      <c r="L14" s="206"/>
      <c r="M14" s="248"/>
    </row>
    <row r="15" spans="1:13" ht="17.25" thickBot="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169">
        <f>SUM(M12:M14)</f>
        <v>350900</v>
      </c>
    </row>
    <row r="16" spans="1:13" x14ac:dyDescent="0.3">
      <c r="A16" s="28" t="s">
        <v>67</v>
      </c>
      <c r="B16" s="25"/>
    </row>
    <row r="18" spans="1:13" x14ac:dyDescent="0.3">
      <c r="A18" s="472" t="s">
        <v>85</v>
      </c>
      <c r="B18" s="472"/>
      <c r="D18" s="472" t="s">
        <v>203</v>
      </c>
      <c r="E18" s="472"/>
      <c r="F18" s="24"/>
      <c r="H18" s="83" t="s">
        <v>283</v>
      </c>
      <c r="J18" s="472" t="s">
        <v>86</v>
      </c>
      <c r="K18" s="472"/>
      <c r="L18" s="472"/>
    </row>
    <row r="19" spans="1:13" x14ac:dyDescent="0.3">
      <c r="A19" s="467" t="s">
        <v>0</v>
      </c>
      <c r="B19" s="467"/>
      <c r="D19" s="467" t="s">
        <v>1</v>
      </c>
      <c r="E19" s="467"/>
      <c r="H19" s="82" t="s">
        <v>2</v>
      </c>
      <c r="J19" s="467" t="s">
        <v>76</v>
      </c>
      <c r="K19" s="467"/>
      <c r="L19" s="467"/>
    </row>
    <row r="21" spans="1:13" s="25" customFormat="1" ht="15" customHeight="1" x14ac:dyDescent="0.25">
      <c r="A21" s="468" t="s">
        <v>25</v>
      </c>
      <c r="B21" s="468"/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</row>
  </sheetData>
  <mergeCells count="15">
    <mergeCell ref="A9:B9"/>
    <mergeCell ref="C9:G9"/>
    <mergeCell ref="I9:M9"/>
    <mergeCell ref="A1:M1"/>
    <mergeCell ref="A7:C8"/>
    <mergeCell ref="G7:H7"/>
    <mergeCell ref="L7:M7"/>
    <mergeCell ref="G8:H8"/>
    <mergeCell ref="A21:M21"/>
    <mergeCell ref="A18:B18"/>
    <mergeCell ref="D18:E18"/>
    <mergeCell ref="J18:L18"/>
    <mergeCell ref="A19:B19"/>
    <mergeCell ref="D19:E19"/>
    <mergeCell ref="J19:L19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orientation="landscape" r:id="rId2"/>
  <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view="pageBreakPreview" zoomScale="80" zoomScaleNormal="88" zoomScaleSheetLayoutView="80" zoomScalePageLayoutView="70" workbookViewId="0">
      <selection activeCell="A5" sqref="A5:C5"/>
    </sheetView>
  </sheetViews>
  <sheetFormatPr baseColWidth="10" defaultRowHeight="16.5" x14ac:dyDescent="0.3"/>
  <cols>
    <col min="1" max="1" width="15.285156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</row>
    <row r="3" spans="1:13" ht="18.75" x14ac:dyDescent="0.3">
      <c r="A3" s="28" t="s">
        <v>28</v>
      </c>
      <c r="B3" s="28" t="s">
        <v>87</v>
      </c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</row>
    <row r="4" spans="1:13" ht="18.75" x14ac:dyDescent="0.3">
      <c r="A4" s="28"/>
      <c r="B4" s="28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5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1126</v>
      </c>
      <c r="D9" s="470"/>
      <c r="E9" s="470"/>
      <c r="F9" s="470"/>
      <c r="G9" s="470"/>
      <c r="H9" s="11" t="s">
        <v>47</v>
      </c>
      <c r="I9" s="471" t="s">
        <v>1127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1.75" customHeight="1" x14ac:dyDescent="0.3">
      <c r="A12" s="329" t="s">
        <v>1128</v>
      </c>
      <c r="B12" s="330">
        <v>1962</v>
      </c>
      <c r="C12" s="331">
        <v>43644</v>
      </c>
      <c r="D12" s="332"/>
      <c r="E12" s="331"/>
      <c r="F12" s="330" t="s">
        <v>89</v>
      </c>
      <c r="G12" s="334" t="s">
        <v>671</v>
      </c>
      <c r="H12" s="334" t="s">
        <v>579</v>
      </c>
      <c r="I12" s="330"/>
      <c r="J12" s="339"/>
      <c r="K12" s="340"/>
      <c r="L12" s="341"/>
      <c r="M12" s="338">
        <v>13500</v>
      </c>
    </row>
    <row r="13" spans="1:13" ht="49.5" customHeight="1" x14ac:dyDescent="0.3">
      <c r="A13" s="178" t="s">
        <v>1130</v>
      </c>
      <c r="B13" s="86">
        <v>2022</v>
      </c>
      <c r="C13" s="147">
        <v>43656</v>
      </c>
      <c r="D13" s="146" t="s">
        <v>1129</v>
      </c>
      <c r="E13" s="147">
        <v>43651</v>
      </c>
      <c r="F13" s="86" t="s">
        <v>98</v>
      </c>
      <c r="G13" s="149" t="s">
        <v>97</v>
      </c>
      <c r="H13" s="149" t="s">
        <v>1132</v>
      </c>
      <c r="I13" s="86" t="s">
        <v>1131</v>
      </c>
      <c r="J13" s="291">
        <v>1</v>
      </c>
      <c r="K13" s="194">
        <v>115.46</v>
      </c>
      <c r="L13" s="89">
        <f>J13*(K13*0.16)</f>
        <v>18.473600000000001</v>
      </c>
      <c r="M13" s="91">
        <f>(J13*K13)+L13</f>
        <v>133.93359999999998</v>
      </c>
    </row>
    <row r="14" spans="1:13" ht="49.5" customHeight="1" x14ac:dyDescent="0.3">
      <c r="A14" s="178" t="s">
        <v>1130</v>
      </c>
      <c r="B14" s="86">
        <v>2022</v>
      </c>
      <c r="C14" s="147">
        <v>43656</v>
      </c>
      <c r="D14" s="146" t="s">
        <v>1129</v>
      </c>
      <c r="E14" s="147">
        <v>43651</v>
      </c>
      <c r="F14" s="86" t="s">
        <v>98</v>
      </c>
      <c r="G14" s="149" t="s">
        <v>97</v>
      </c>
      <c r="H14" s="149" t="s">
        <v>1133</v>
      </c>
      <c r="I14" s="86" t="s">
        <v>1131</v>
      </c>
      <c r="J14" s="291">
        <v>1</v>
      </c>
      <c r="K14" s="194">
        <v>83.71</v>
      </c>
      <c r="L14" s="89">
        <f>J14*(K14*0.16)</f>
        <v>13.393599999999999</v>
      </c>
      <c r="M14" s="91">
        <f>(J14*K14)+L14</f>
        <v>97.1036</v>
      </c>
    </row>
    <row r="15" spans="1:13" ht="49.5" customHeight="1" x14ac:dyDescent="0.3">
      <c r="A15" s="178" t="s">
        <v>1130</v>
      </c>
      <c r="B15" s="86">
        <v>2022</v>
      </c>
      <c r="C15" s="147">
        <v>43656</v>
      </c>
      <c r="D15" s="146" t="s">
        <v>1129</v>
      </c>
      <c r="E15" s="147">
        <v>43651</v>
      </c>
      <c r="F15" s="86" t="s">
        <v>98</v>
      </c>
      <c r="G15" s="149" t="s">
        <v>97</v>
      </c>
      <c r="H15" s="149" t="s">
        <v>1134</v>
      </c>
      <c r="I15" s="86" t="s">
        <v>125</v>
      </c>
      <c r="J15" s="291">
        <v>1</v>
      </c>
      <c r="K15" s="194">
        <v>3395.22</v>
      </c>
      <c r="L15" s="89">
        <f>J15*(K15*0.16)</f>
        <v>543.23519999999996</v>
      </c>
      <c r="M15" s="91">
        <f>(J15*K15)+L15</f>
        <v>3938.4551999999999</v>
      </c>
    </row>
    <row r="16" spans="1:13" ht="49.5" customHeight="1" x14ac:dyDescent="0.3">
      <c r="A16" s="178" t="s">
        <v>1130</v>
      </c>
      <c r="B16" s="86">
        <v>2022</v>
      </c>
      <c r="C16" s="147">
        <v>43656</v>
      </c>
      <c r="D16" s="146" t="s">
        <v>1129</v>
      </c>
      <c r="E16" s="147">
        <v>43651</v>
      </c>
      <c r="F16" s="86" t="s">
        <v>98</v>
      </c>
      <c r="G16" s="149" t="s">
        <v>97</v>
      </c>
      <c r="H16" s="149" t="s">
        <v>1135</v>
      </c>
      <c r="I16" s="86" t="s">
        <v>125</v>
      </c>
      <c r="J16" s="291">
        <v>1</v>
      </c>
      <c r="K16" s="194">
        <v>1321.65</v>
      </c>
      <c r="L16" s="89">
        <f t="shared" ref="L16:L43" si="0">J16*(K16*0.16)</f>
        <v>211.46400000000003</v>
      </c>
      <c r="M16" s="91">
        <f t="shared" ref="M16:M43" si="1">(J16*K16)+L16</f>
        <v>1533.114</v>
      </c>
    </row>
    <row r="17" spans="1:13" ht="49.5" customHeight="1" x14ac:dyDescent="0.3">
      <c r="A17" s="178" t="s">
        <v>1130</v>
      </c>
      <c r="B17" s="86">
        <v>2022</v>
      </c>
      <c r="C17" s="147">
        <v>43656</v>
      </c>
      <c r="D17" s="146" t="s">
        <v>1129</v>
      </c>
      <c r="E17" s="147">
        <v>43651</v>
      </c>
      <c r="F17" s="86" t="s">
        <v>98</v>
      </c>
      <c r="G17" s="149" t="s">
        <v>97</v>
      </c>
      <c r="H17" s="149" t="s">
        <v>1136</v>
      </c>
      <c r="I17" s="86" t="s">
        <v>125</v>
      </c>
      <c r="J17" s="291">
        <v>1</v>
      </c>
      <c r="K17" s="194">
        <v>330.41</v>
      </c>
      <c r="L17" s="89">
        <f t="shared" si="0"/>
        <v>52.865600000000008</v>
      </c>
      <c r="M17" s="91">
        <f t="shared" si="1"/>
        <v>383.27560000000005</v>
      </c>
    </row>
    <row r="18" spans="1:13" ht="49.5" customHeight="1" x14ac:dyDescent="0.3">
      <c r="A18" s="178" t="s">
        <v>1130</v>
      </c>
      <c r="B18" s="86">
        <v>2022</v>
      </c>
      <c r="C18" s="147">
        <v>43656</v>
      </c>
      <c r="D18" s="146" t="s">
        <v>1129</v>
      </c>
      <c r="E18" s="147">
        <v>43651</v>
      </c>
      <c r="F18" s="86" t="s">
        <v>98</v>
      </c>
      <c r="G18" s="149" t="s">
        <v>97</v>
      </c>
      <c r="H18" s="149" t="s">
        <v>1137</v>
      </c>
      <c r="I18" s="86" t="s">
        <v>1131</v>
      </c>
      <c r="J18" s="291">
        <v>1</v>
      </c>
      <c r="K18" s="194">
        <v>87.63</v>
      </c>
      <c r="L18" s="89">
        <f t="shared" si="0"/>
        <v>14.020799999999999</v>
      </c>
      <c r="M18" s="91">
        <f t="shared" si="1"/>
        <v>101.65079999999999</v>
      </c>
    </row>
    <row r="19" spans="1:13" ht="49.5" customHeight="1" x14ac:dyDescent="0.3">
      <c r="A19" s="178" t="s">
        <v>1130</v>
      </c>
      <c r="B19" s="86">
        <v>2022</v>
      </c>
      <c r="C19" s="147">
        <v>43656</v>
      </c>
      <c r="D19" s="146" t="s">
        <v>1129</v>
      </c>
      <c r="E19" s="147">
        <v>43651</v>
      </c>
      <c r="F19" s="86" t="s">
        <v>98</v>
      </c>
      <c r="G19" s="149" t="s">
        <v>97</v>
      </c>
      <c r="H19" s="149" t="s">
        <v>1138</v>
      </c>
      <c r="I19" s="86" t="s">
        <v>121</v>
      </c>
      <c r="J19" s="291">
        <v>1</v>
      </c>
      <c r="K19" s="194">
        <v>12.58</v>
      </c>
      <c r="L19" s="89">
        <f t="shared" si="0"/>
        <v>2.0127999999999999</v>
      </c>
      <c r="M19" s="91">
        <f t="shared" si="1"/>
        <v>14.5928</v>
      </c>
    </row>
    <row r="20" spans="1:13" ht="49.5" customHeight="1" x14ac:dyDescent="0.3">
      <c r="A20" s="178" t="s">
        <v>1130</v>
      </c>
      <c r="B20" s="86">
        <v>2022</v>
      </c>
      <c r="C20" s="147">
        <v>43656</v>
      </c>
      <c r="D20" s="146" t="s">
        <v>1129</v>
      </c>
      <c r="E20" s="147">
        <v>43651</v>
      </c>
      <c r="F20" s="86" t="s">
        <v>98</v>
      </c>
      <c r="G20" s="149" t="s">
        <v>97</v>
      </c>
      <c r="H20" s="149" t="s">
        <v>1139</v>
      </c>
      <c r="I20" s="86" t="s">
        <v>1131</v>
      </c>
      <c r="J20" s="291">
        <v>1</v>
      </c>
      <c r="K20" s="194">
        <v>43.18</v>
      </c>
      <c r="L20" s="89">
        <f t="shared" si="0"/>
        <v>6.9088000000000003</v>
      </c>
      <c r="M20" s="91">
        <f t="shared" si="1"/>
        <v>50.088799999999999</v>
      </c>
    </row>
    <row r="21" spans="1:13" ht="49.5" customHeight="1" x14ac:dyDescent="0.3">
      <c r="A21" s="178" t="s">
        <v>1130</v>
      </c>
      <c r="B21" s="86">
        <v>2022</v>
      </c>
      <c r="C21" s="147">
        <v>43656</v>
      </c>
      <c r="D21" s="146" t="s">
        <v>1129</v>
      </c>
      <c r="E21" s="147">
        <v>43651</v>
      </c>
      <c r="F21" s="86" t="s">
        <v>98</v>
      </c>
      <c r="G21" s="149" t="s">
        <v>97</v>
      </c>
      <c r="H21" s="149" t="s">
        <v>1140</v>
      </c>
      <c r="I21" s="86" t="s">
        <v>137</v>
      </c>
      <c r="J21" s="291">
        <v>1</v>
      </c>
      <c r="K21" s="194">
        <v>501.46</v>
      </c>
      <c r="L21" s="89">
        <f t="shared" si="0"/>
        <v>80.233599999999996</v>
      </c>
      <c r="M21" s="91">
        <f t="shared" si="1"/>
        <v>581.69359999999995</v>
      </c>
    </row>
    <row r="22" spans="1:13" ht="49.5" customHeight="1" x14ac:dyDescent="0.3">
      <c r="A22" s="178" t="s">
        <v>1130</v>
      </c>
      <c r="B22" s="86">
        <v>2022</v>
      </c>
      <c r="C22" s="147">
        <v>43656</v>
      </c>
      <c r="D22" s="146" t="s">
        <v>1129</v>
      </c>
      <c r="E22" s="147">
        <v>43651</v>
      </c>
      <c r="F22" s="86" t="s">
        <v>98</v>
      </c>
      <c r="G22" s="149" t="s">
        <v>97</v>
      </c>
      <c r="H22" s="149" t="s">
        <v>1141</v>
      </c>
      <c r="I22" s="86" t="s">
        <v>137</v>
      </c>
      <c r="J22" s="291">
        <v>1</v>
      </c>
      <c r="K22" s="194">
        <v>337.23</v>
      </c>
      <c r="L22" s="89">
        <f t="shared" si="0"/>
        <v>53.956800000000001</v>
      </c>
      <c r="M22" s="91">
        <f t="shared" si="1"/>
        <v>391.18680000000001</v>
      </c>
    </row>
    <row r="23" spans="1:13" ht="49.5" customHeight="1" x14ac:dyDescent="0.3">
      <c r="A23" s="178" t="s">
        <v>1130</v>
      </c>
      <c r="B23" s="86">
        <v>2022</v>
      </c>
      <c r="C23" s="147">
        <v>43656</v>
      </c>
      <c r="D23" s="146" t="s">
        <v>1129</v>
      </c>
      <c r="E23" s="147">
        <v>43651</v>
      </c>
      <c r="F23" s="86" t="s">
        <v>98</v>
      </c>
      <c r="G23" s="149" t="s">
        <v>97</v>
      </c>
      <c r="H23" s="149" t="s">
        <v>1142</v>
      </c>
      <c r="I23" s="86" t="s">
        <v>121</v>
      </c>
      <c r="J23" s="291">
        <v>1</v>
      </c>
      <c r="K23" s="194">
        <v>227.84</v>
      </c>
      <c r="L23" s="89">
        <f t="shared" si="0"/>
        <v>36.4544</v>
      </c>
      <c r="M23" s="91">
        <f t="shared" si="1"/>
        <v>264.2944</v>
      </c>
    </row>
    <row r="24" spans="1:13" ht="49.5" customHeight="1" x14ac:dyDescent="0.3">
      <c r="A24" s="178" t="s">
        <v>1130</v>
      </c>
      <c r="B24" s="86">
        <v>2022</v>
      </c>
      <c r="C24" s="147">
        <v>43656</v>
      </c>
      <c r="D24" s="146" t="s">
        <v>1129</v>
      </c>
      <c r="E24" s="147">
        <v>43651</v>
      </c>
      <c r="F24" s="86" t="s">
        <v>98</v>
      </c>
      <c r="G24" s="149" t="s">
        <v>97</v>
      </c>
      <c r="H24" s="149" t="s">
        <v>1143</v>
      </c>
      <c r="I24" s="86" t="s">
        <v>121</v>
      </c>
      <c r="J24" s="291">
        <v>1</v>
      </c>
      <c r="K24" s="194">
        <v>30.36</v>
      </c>
      <c r="L24" s="89">
        <f t="shared" si="0"/>
        <v>4.8575999999999997</v>
      </c>
      <c r="M24" s="91">
        <f t="shared" si="1"/>
        <v>35.217599999999997</v>
      </c>
    </row>
    <row r="25" spans="1:13" ht="49.5" customHeight="1" x14ac:dyDescent="0.3">
      <c r="A25" s="178" t="s">
        <v>1130</v>
      </c>
      <c r="B25" s="86">
        <v>2022</v>
      </c>
      <c r="C25" s="147">
        <v>43656</v>
      </c>
      <c r="D25" s="146" t="s">
        <v>1129</v>
      </c>
      <c r="E25" s="147">
        <v>43651</v>
      </c>
      <c r="F25" s="86" t="s">
        <v>98</v>
      </c>
      <c r="G25" s="149" t="s">
        <v>97</v>
      </c>
      <c r="H25" s="149" t="s">
        <v>1144</v>
      </c>
      <c r="I25" s="86" t="s">
        <v>121</v>
      </c>
      <c r="J25" s="291">
        <v>1</v>
      </c>
      <c r="K25" s="194">
        <v>26.56</v>
      </c>
      <c r="L25" s="89">
        <f t="shared" si="0"/>
        <v>4.2496</v>
      </c>
      <c r="M25" s="91">
        <f t="shared" si="1"/>
        <v>30.8096</v>
      </c>
    </row>
    <row r="26" spans="1:13" ht="49.5" customHeight="1" x14ac:dyDescent="0.3">
      <c r="A26" s="178" t="s">
        <v>1130</v>
      </c>
      <c r="B26" s="86">
        <v>2022</v>
      </c>
      <c r="C26" s="147">
        <v>43656</v>
      </c>
      <c r="D26" s="146" t="s">
        <v>1129</v>
      </c>
      <c r="E26" s="147">
        <v>43651</v>
      </c>
      <c r="F26" s="86" t="s">
        <v>98</v>
      </c>
      <c r="G26" s="149" t="s">
        <v>97</v>
      </c>
      <c r="H26" s="149" t="s">
        <v>1145</v>
      </c>
      <c r="I26" s="86" t="s">
        <v>121</v>
      </c>
      <c r="J26" s="291">
        <v>1</v>
      </c>
      <c r="K26" s="194">
        <v>235.18</v>
      </c>
      <c r="L26" s="89">
        <f t="shared" si="0"/>
        <v>37.628800000000005</v>
      </c>
      <c r="M26" s="91">
        <f t="shared" si="1"/>
        <v>272.80880000000002</v>
      </c>
    </row>
    <row r="27" spans="1:13" ht="49.5" customHeight="1" x14ac:dyDescent="0.3">
      <c r="A27" s="178" t="s">
        <v>1130</v>
      </c>
      <c r="B27" s="86">
        <v>2022</v>
      </c>
      <c r="C27" s="147">
        <v>43656</v>
      </c>
      <c r="D27" s="146" t="s">
        <v>1129</v>
      </c>
      <c r="E27" s="147">
        <v>43651</v>
      </c>
      <c r="F27" s="86" t="s">
        <v>98</v>
      </c>
      <c r="G27" s="149" t="s">
        <v>97</v>
      </c>
      <c r="H27" s="149" t="s">
        <v>1146</v>
      </c>
      <c r="I27" s="86" t="s">
        <v>121</v>
      </c>
      <c r="J27" s="291">
        <v>1</v>
      </c>
      <c r="K27" s="194">
        <v>148.38999999999999</v>
      </c>
      <c r="L27" s="89">
        <f t="shared" si="0"/>
        <v>23.7424</v>
      </c>
      <c r="M27" s="91">
        <f t="shared" si="1"/>
        <v>172.13239999999999</v>
      </c>
    </row>
    <row r="28" spans="1:13" ht="49.5" customHeight="1" x14ac:dyDescent="0.3">
      <c r="A28" s="178" t="s">
        <v>1130</v>
      </c>
      <c r="B28" s="86">
        <v>2022</v>
      </c>
      <c r="C28" s="147">
        <v>43656</v>
      </c>
      <c r="D28" s="146" t="s">
        <v>1129</v>
      </c>
      <c r="E28" s="147">
        <v>43651</v>
      </c>
      <c r="F28" s="86" t="s">
        <v>98</v>
      </c>
      <c r="G28" s="149" t="s">
        <v>97</v>
      </c>
      <c r="H28" s="149" t="s">
        <v>1147</v>
      </c>
      <c r="I28" s="86" t="s">
        <v>125</v>
      </c>
      <c r="J28" s="291">
        <v>1</v>
      </c>
      <c r="K28" s="194">
        <v>373.63</v>
      </c>
      <c r="L28" s="89">
        <f t="shared" si="0"/>
        <v>59.780799999999999</v>
      </c>
      <c r="M28" s="91">
        <f t="shared" si="1"/>
        <v>433.41079999999999</v>
      </c>
    </row>
    <row r="29" spans="1:13" ht="49.5" customHeight="1" x14ac:dyDescent="0.3">
      <c r="A29" s="178" t="s">
        <v>1130</v>
      </c>
      <c r="B29" s="86">
        <v>2022</v>
      </c>
      <c r="C29" s="147">
        <v>43656</v>
      </c>
      <c r="D29" s="146" t="s">
        <v>1129</v>
      </c>
      <c r="E29" s="147">
        <v>43651</v>
      </c>
      <c r="F29" s="86" t="s">
        <v>98</v>
      </c>
      <c r="G29" s="149" t="s">
        <v>97</v>
      </c>
      <c r="H29" s="149" t="s">
        <v>1148</v>
      </c>
      <c r="I29" s="86" t="s">
        <v>121</v>
      </c>
      <c r="J29" s="291">
        <v>1</v>
      </c>
      <c r="K29" s="194">
        <v>28.24</v>
      </c>
      <c r="L29" s="89">
        <f t="shared" si="0"/>
        <v>4.5183999999999997</v>
      </c>
      <c r="M29" s="91">
        <f t="shared" si="1"/>
        <v>32.758399999999995</v>
      </c>
    </row>
    <row r="30" spans="1:13" ht="49.5" customHeight="1" x14ac:dyDescent="0.3">
      <c r="A30" s="178" t="s">
        <v>1130</v>
      </c>
      <c r="B30" s="86">
        <v>2022</v>
      </c>
      <c r="C30" s="147">
        <v>43656</v>
      </c>
      <c r="D30" s="146" t="s">
        <v>1129</v>
      </c>
      <c r="E30" s="147">
        <v>43651</v>
      </c>
      <c r="F30" s="86" t="s">
        <v>98</v>
      </c>
      <c r="G30" s="149" t="s">
        <v>97</v>
      </c>
      <c r="H30" s="149" t="s">
        <v>1149</v>
      </c>
      <c r="I30" s="86" t="s">
        <v>121</v>
      </c>
      <c r="J30" s="291">
        <v>1</v>
      </c>
      <c r="K30" s="194">
        <v>13.03</v>
      </c>
      <c r="L30" s="89">
        <f t="shared" si="0"/>
        <v>2.0848</v>
      </c>
      <c r="M30" s="91">
        <f t="shared" si="1"/>
        <v>15.114799999999999</v>
      </c>
    </row>
    <row r="31" spans="1:13" ht="49.5" customHeight="1" x14ac:dyDescent="0.3">
      <c r="A31" s="178" t="s">
        <v>1130</v>
      </c>
      <c r="B31" s="86">
        <v>2022</v>
      </c>
      <c r="C31" s="147">
        <v>43656</v>
      </c>
      <c r="D31" s="146" t="s">
        <v>1129</v>
      </c>
      <c r="E31" s="147">
        <v>43651</v>
      </c>
      <c r="F31" s="86" t="s">
        <v>98</v>
      </c>
      <c r="G31" s="149" t="s">
        <v>97</v>
      </c>
      <c r="H31" s="149" t="s">
        <v>1150</v>
      </c>
      <c r="I31" s="86" t="s">
        <v>128</v>
      </c>
      <c r="J31" s="291">
        <v>1</v>
      </c>
      <c r="K31" s="194">
        <v>1905.75</v>
      </c>
      <c r="L31" s="89">
        <f t="shared" si="0"/>
        <v>304.92</v>
      </c>
      <c r="M31" s="91">
        <f t="shared" si="1"/>
        <v>2210.67</v>
      </c>
    </row>
    <row r="32" spans="1:13" ht="49.5" customHeight="1" x14ac:dyDescent="0.3">
      <c r="A32" s="178" t="s">
        <v>1130</v>
      </c>
      <c r="B32" s="86">
        <v>2022</v>
      </c>
      <c r="C32" s="147">
        <v>43656</v>
      </c>
      <c r="D32" s="146" t="s">
        <v>1129</v>
      </c>
      <c r="E32" s="147">
        <v>43651</v>
      </c>
      <c r="F32" s="86" t="s">
        <v>98</v>
      </c>
      <c r="G32" s="149" t="s">
        <v>97</v>
      </c>
      <c r="H32" s="149" t="s">
        <v>1151</v>
      </c>
      <c r="I32" s="86" t="s">
        <v>121</v>
      </c>
      <c r="J32" s="291">
        <v>1</v>
      </c>
      <c r="K32" s="194">
        <v>1293.0999999999999</v>
      </c>
      <c r="L32" s="89">
        <f t="shared" si="0"/>
        <v>206.89599999999999</v>
      </c>
      <c r="M32" s="91">
        <f t="shared" si="1"/>
        <v>1499.9959999999999</v>
      </c>
    </row>
    <row r="33" spans="1:13" ht="49.5" customHeight="1" x14ac:dyDescent="0.3">
      <c r="A33" s="178" t="s">
        <v>1130</v>
      </c>
      <c r="B33" s="86">
        <v>2022</v>
      </c>
      <c r="C33" s="147">
        <v>43656</v>
      </c>
      <c r="D33" s="146" t="s">
        <v>1129</v>
      </c>
      <c r="E33" s="147">
        <v>43651</v>
      </c>
      <c r="F33" s="86" t="s">
        <v>98</v>
      </c>
      <c r="G33" s="149" t="s">
        <v>97</v>
      </c>
      <c r="H33" s="149" t="s">
        <v>1152</v>
      </c>
      <c r="I33" s="86" t="s">
        <v>121</v>
      </c>
      <c r="J33" s="291">
        <v>1</v>
      </c>
      <c r="K33" s="194">
        <v>8.14</v>
      </c>
      <c r="L33" s="89">
        <f t="shared" si="0"/>
        <v>1.3024000000000002</v>
      </c>
      <c r="M33" s="91">
        <f t="shared" si="1"/>
        <v>9.442400000000001</v>
      </c>
    </row>
    <row r="34" spans="1:13" ht="49.5" customHeight="1" x14ac:dyDescent="0.3">
      <c r="A34" s="178" t="s">
        <v>1130</v>
      </c>
      <c r="B34" s="86">
        <v>2022</v>
      </c>
      <c r="C34" s="147">
        <v>43656</v>
      </c>
      <c r="D34" s="146" t="s">
        <v>1129</v>
      </c>
      <c r="E34" s="147">
        <v>43651</v>
      </c>
      <c r="F34" s="86" t="s">
        <v>98</v>
      </c>
      <c r="G34" s="149" t="s">
        <v>97</v>
      </c>
      <c r="H34" s="149" t="s">
        <v>1153</v>
      </c>
      <c r="I34" s="86" t="s">
        <v>121</v>
      </c>
      <c r="J34" s="291">
        <v>1</v>
      </c>
      <c r="K34" s="194">
        <v>45.71</v>
      </c>
      <c r="L34" s="89">
        <f t="shared" si="0"/>
        <v>7.3136000000000001</v>
      </c>
      <c r="M34" s="91">
        <f t="shared" si="1"/>
        <v>53.023600000000002</v>
      </c>
    </row>
    <row r="35" spans="1:13" ht="49.5" customHeight="1" x14ac:dyDescent="0.3">
      <c r="A35" s="178" t="s">
        <v>1130</v>
      </c>
      <c r="B35" s="86">
        <v>2022</v>
      </c>
      <c r="C35" s="147">
        <v>43656</v>
      </c>
      <c r="D35" s="146" t="s">
        <v>1129</v>
      </c>
      <c r="E35" s="147">
        <v>43651</v>
      </c>
      <c r="F35" s="86" t="s">
        <v>98</v>
      </c>
      <c r="G35" s="149" t="s">
        <v>97</v>
      </c>
      <c r="H35" s="149" t="s">
        <v>1154</v>
      </c>
      <c r="I35" s="86" t="s">
        <v>1131</v>
      </c>
      <c r="J35" s="291">
        <v>1</v>
      </c>
      <c r="K35" s="194">
        <v>1983.71</v>
      </c>
      <c r="L35" s="89">
        <f t="shared" si="0"/>
        <v>317.39359999999999</v>
      </c>
      <c r="M35" s="91">
        <f t="shared" si="1"/>
        <v>2301.1035999999999</v>
      </c>
    </row>
    <row r="36" spans="1:13" ht="49.5" customHeight="1" x14ac:dyDescent="0.3">
      <c r="A36" s="178" t="s">
        <v>1130</v>
      </c>
      <c r="B36" s="86">
        <v>2022</v>
      </c>
      <c r="C36" s="147">
        <v>43656</v>
      </c>
      <c r="D36" s="146" t="s">
        <v>1129</v>
      </c>
      <c r="E36" s="147">
        <v>43651</v>
      </c>
      <c r="F36" s="86" t="s">
        <v>98</v>
      </c>
      <c r="G36" s="149" t="s">
        <v>97</v>
      </c>
      <c r="H36" s="149" t="s">
        <v>1155</v>
      </c>
      <c r="I36" s="86" t="s">
        <v>793</v>
      </c>
      <c r="J36" s="291">
        <v>1</v>
      </c>
      <c r="K36" s="194">
        <v>134.63999999999999</v>
      </c>
      <c r="L36" s="89">
        <f t="shared" si="0"/>
        <v>21.542399999999997</v>
      </c>
      <c r="M36" s="91">
        <f t="shared" si="1"/>
        <v>156.18239999999997</v>
      </c>
    </row>
    <row r="37" spans="1:13" ht="49.5" customHeight="1" x14ac:dyDescent="0.3">
      <c r="A37" s="178" t="s">
        <v>1130</v>
      </c>
      <c r="B37" s="86">
        <v>2022</v>
      </c>
      <c r="C37" s="147">
        <v>43656</v>
      </c>
      <c r="D37" s="146" t="s">
        <v>1129</v>
      </c>
      <c r="E37" s="147">
        <v>43651</v>
      </c>
      <c r="F37" s="86" t="s">
        <v>98</v>
      </c>
      <c r="G37" s="149" t="s">
        <v>97</v>
      </c>
      <c r="H37" s="149" t="s">
        <v>1156</v>
      </c>
      <c r="I37" s="86" t="s">
        <v>1157</v>
      </c>
      <c r="J37" s="291">
        <v>1</v>
      </c>
      <c r="K37" s="194">
        <v>58.62</v>
      </c>
      <c r="L37" s="89">
        <f t="shared" si="0"/>
        <v>9.3791999999999991</v>
      </c>
      <c r="M37" s="91">
        <f t="shared" si="1"/>
        <v>67.999200000000002</v>
      </c>
    </row>
    <row r="38" spans="1:13" ht="49.5" customHeight="1" x14ac:dyDescent="0.3">
      <c r="A38" s="178" t="s">
        <v>1130</v>
      </c>
      <c r="B38" s="86">
        <v>2022</v>
      </c>
      <c r="C38" s="147">
        <v>43656</v>
      </c>
      <c r="D38" s="146" t="s">
        <v>1129</v>
      </c>
      <c r="E38" s="147">
        <v>43651</v>
      </c>
      <c r="F38" s="86" t="s">
        <v>98</v>
      </c>
      <c r="G38" s="149" t="s">
        <v>97</v>
      </c>
      <c r="H38" s="149" t="s">
        <v>1158</v>
      </c>
      <c r="I38" s="86" t="s">
        <v>793</v>
      </c>
      <c r="J38" s="291">
        <v>1</v>
      </c>
      <c r="K38" s="194">
        <v>343.75</v>
      </c>
      <c r="L38" s="89">
        <f t="shared" si="0"/>
        <v>55</v>
      </c>
      <c r="M38" s="91">
        <f t="shared" si="1"/>
        <v>398.75</v>
      </c>
    </row>
    <row r="39" spans="1:13" ht="49.5" customHeight="1" x14ac:dyDescent="0.3">
      <c r="A39" s="178" t="s">
        <v>1130</v>
      </c>
      <c r="B39" s="86">
        <v>2022</v>
      </c>
      <c r="C39" s="147">
        <v>43656</v>
      </c>
      <c r="D39" s="146" t="s">
        <v>1129</v>
      </c>
      <c r="E39" s="147">
        <v>43651</v>
      </c>
      <c r="F39" s="86" t="s">
        <v>98</v>
      </c>
      <c r="G39" s="149" t="s">
        <v>97</v>
      </c>
      <c r="H39" s="149" t="s">
        <v>1159</v>
      </c>
      <c r="I39" s="86" t="s">
        <v>121</v>
      </c>
      <c r="J39" s="291">
        <v>1</v>
      </c>
      <c r="K39" s="194">
        <v>11.71</v>
      </c>
      <c r="L39" s="89">
        <f t="shared" si="0"/>
        <v>1.8736000000000002</v>
      </c>
      <c r="M39" s="91">
        <f t="shared" si="1"/>
        <v>13.583600000000001</v>
      </c>
    </row>
    <row r="40" spans="1:13" ht="49.5" customHeight="1" x14ac:dyDescent="0.3">
      <c r="A40" s="178" t="s">
        <v>1130</v>
      </c>
      <c r="B40" s="86">
        <v>2022</v>
      </c>
      <c r="C40" s="147">
        <v>43656</v>
      </c>
      <c r="D40" s="146" t="s">
        <v>1129</v>
      </c>
      <c r="E40" s="147">
        <v>43651</v>
      </c>
      <c r="F40" s="86" t="s">
        <v>98</v>
      </c>
      <c r="G40" s="149" t="s">
        <v>97</v>
      </c>
      <c r="H40" s="149" t="s">
        <v>1160</v>
      </c>
      <c r="I40" s="86" t="s">
        <v>121</v>
      </c>
      <c r="J40" s="291">
        <v>1</v>
      </c>
      <c r="K40" s="194">
        <v>9.6199999999999992</v>
      </c>
      <c r="L40" s="89">
        <f t="shared" si="0"/>
        <v>1.5391999999999999</v>
      </c>
      <c r="M40" s="91">
        <f t="shared" si="1"/>
        <v>11.159199999999998</v>
      </c>
    </row>
    <row r="41" spans="1:13" ht="49.5" customHeight="1" x14ac:dyDescent="0.3">
      <c r="A41" s="178" t="s">
        <v>1130</v>
      </c>
      <c r="B41" s="86">
        <v>2022</v>
      </c>
      <c r="C41" s="147">
        <v>43656</v>
      </c>
      <c r="D41" s="146" t="s">
        <v>1129</v>
      </c>
      <c r="E41" s="147">
        <v>43651</v>
      </c>
      <c r="F41" s="86" t="s">
        <v>98</v>
      </c>
      <c r="G41" s="149" t="s">
        <v>97</v>
      </c>
      <c r="H41" s="149" t="s">
        <v>1064</v>
      </c>
      <c r="I41" s="86" t="s">
        <v>128</v>
      </c>
      <c r="J41" s="291">
        <v>1</v>
      </c>
      <c r="K41" s="194">
        <v>239.12</v>
      </c>
      <c r="L41" s="89">
        <f t="shared" si="0"/>
        <v>38.2592</v>
      </c>
      <c r="M41" s="91">
        <f t="shared" si="1"/>
        <v>277.37920000000003</v>
      </c>
    </row>
    <row r="42" spans="1:13" ht="49.5" customHeight="1" x14ac:dyDescent="0.3">
      <c r="A42" s="178" t="s">
        <v>1130</v>
      </c>
      <c r="B42" s="86">
        <v>2022</v>
      </c>
      <c r="C42" s="147">
        <v>43656</v>
      </c>
      <c r="D42" s="146" t="s">
        <v>1129</v>
      </c>
      <c r="E42" s="147">
        <v>43651</v>
      </c>
      <c r="F42" s="86" t="s">
        <v>98</v>
      </c>
      <c r="G42" s="149" t="s">
        <v>97</v>
      </c>
      <c r="H42" s="149" t="s">
        <v>1161</v>
      </c>
      <c r="I42" s="86" t="s">
        <v>123</v>
      </c>
      <c r="J42" s="291">
        <v>1</v>
      </c>
      <c r="K42" s="194">
        <v>146.72999999999999</v>
      </c>
      <c r="L42" s="89">
        <f t="shared" si="0"/>
        <v>23.476799999999997</v>
      </c>
      <c r="M42" s="91">
        <f t="shared" si="1"/>
        <v>170.20679999999999</v>
      </c>
    </row>
    <row r="43" spans="1:13" ht="49.5" customHeight="1" x14ac:dyDescent="0.3">
      <c r="A43" s="178" t="s">
        <v>1130</v>
      </c>
      <c r="B43" s="86">
        <v>2022</v>
      </c>
      <c r="C43" s="147">
        <v>43656</v>
      </c>
      <c r="D43" s="146" t="s">
        <v>1129</v>
      </c>
      <c r="E43" s="147">
        <v>43651</v>
      </c>
      <c r="F43" s="86" t="s">
        <v>98</v>
      </c>
      <c r="G43" s="149" t="s">
        <v>97</v>
      </c>
      <c r="H43" s="149" t="s">
        <v>1162</v>
      </c>
      <c r="I43" s="86" t="s">
        <v>123</v>
      </c>
      <c r="J43" s="291">
        <v>1</v>
      </c>
      <c r="K43" s="194">
        <v>460.55</v>
      </c>
      <c r="L43" s="89">
        <f t="shared" si="0"/>
        <v>73.688000000000002</v>
      </c>
      <c r="M43" s="91">
        <f t="shared" si="1"/>
        <v>534.23800000000006</v>
      </c>
    </row>
    <row r="44" spans="1:13" ht="49.5" customHeight="1" thickBot="1" x14ac:dyDescent="0.35">
      <c r="A44" s="189" t="s">
        <v>1164</v>
      </c>
      <c r="B44" s="184">
        <v>2141</v>
      </c>
      <c r="C44" s="162">
        <v>43651</v>
      </c>
      <c r="D44" s="163" t="s">
        <v>1163</v>
      </c>
      <c r="E44" s="162"/>
      <c r="F44" s="184" t="s">
        <v>98</v>
      </c>
      <c r="G44" s="182" t="s">
        <v>97</v>
      </c>
      <c r="H44" s="182"/>
      <c r="I44" s="184"/>
      <c r="J44" s="327"/>
      <c r="K44" s="228"/>
      <c r="L44" s="229"/>
      <c r="M44" s="190">
        <v>5361.52</v>
      </c>
    </row>
    <row r="45" spans="1:13" ht="22.5" customHeight="1" thickBot="1" x14ac:dyDescent="0.35">
      <c r="M45" s="234">
        <f>SUM(M12:M44)</f>
        <v>35046.895599999989</v>
      </c>
    </row>
    <row r="46" spans="1:13" x14ac:dyDescent="0.3">
      <c r="A46" s="28" t="s">
        <v>67</v>
      </c>
      <c r="B46" s="25"/>
    </row>
    <row r="47" spans="1:13" x14ac:dyDescent="0.3">
      <c r="A47" s="28"/>
      <c r="B47" s="25"/>
    </row>
    <row r="48" spans="1:13" x14ac:dyDescent="0.3">
      <c r="A48" s="28"/>
      <c r="B48" s="25"/>
    </row>
    <row r="49" spans="1:13" x14ac:dyDescent="0.3">
      <c r="A49" s="28"/>
      <c r="B49" s="25"/>
    </row>
    <row r="50" spans="1:13" x14ac:dyDescent="0.3">
      <c r="A50" s="28"/>
      <c r="B50" s="25"/>
    </row>
    <row r="51" spans="1:13" x14ac:dyDescent="0.3">
      <c r="A51" s="28"/>
      <c r="B51" s="25"/>
    </row>
    <row r="52" spans="1:13" x14ac:dyDescent="0.3">
      <c r="A52" s="28"/>
      <c r="B52" s="25"/>
    </row>
    <row r="53" spans="1:13" x14ac:dyDescent="0.3">
      <c r="A53" s="28"/>
      <c r="B53" s="25"/>
    </row>
    <row r="54" spans="1:13" x14ac:dyDescent="0.3">
      <c r="A54" s="28"/>
      <c r="B54" s="25"/>
    </row>
    <row r="56" spans="1:13" x14ac:dyDescent="0.3">
      <c r="A56" s="472" t="s">
        <v>85</v>
      </c>
      <c r="B56" s="472"/>
      <c r="D56" s="472" t="s">
        <v>203</v>
      </c>
      <c r="E56" s="472"/>
      <c r="F56" s="24"/>
      <c r="H56" s="322" t="s">
        <v>283</v>
      </c>
      <c r="J56" s="472" t="s">
        <v>86</v>
      </c>
      <c r="K56" s="472"/>
      <c r="L56" s="472"/>
    </row>
    <row r="57" spans="1:13" x14ac:dyDescent="0.3">
      <c r="A57" s="467" t="s">
        <v>0</v>
      </c>
      <c r="B57" s="467"/>
      <c r="C57" s="49"/>
      <c r="D57" s="467" t="s">
        <v>1</v>
      </c>
      <c r="E57" s="467"/>
      <c r="F57" s="49"/>
      <c r="G57" s="49"/>
      <c r="H57" s="321" t="s">
        <v>2</v>
      </c>
      <c r="I57" s="49"/>
      <c r="J57" s="467" t="s">
        <v>76</v>
      </c>
      <c r="K57" s="467"/>
      <c r="L57" s="467"/>
      <c r="M57" s="49"/>
    </row>
    <row r="59" spans="1:13" s="25" customFormat="1" ht="15" customHeight="1" x14ac:dyDescent="0.25">
      <c r="A59" s="468" t="s">
        <v>25</v>
      </c>
      <c r="B59" s="468"/>
      <c r="C59" s="468"/>
      <c r="D59" s="468"/>
      <c r="E59" s="468"/>
      <c r="F59" s="468"/>
      <c r="G59" s="468"/>
      <c r="H59" s="468"/>
      <c r="I59" s="468"/>
      <c r="J59" s="468"/>
      <c r="K59" s="468"/>
      <c r="L59" s="468"/>
      <c r="M59" s="468"/>
    </row>
  </sheetData>
  <mergeCells count="16">
    <mergeCell ref="A57:B57"/>
    <mergeCell ref="D57:E57"/>
    <mergeCell ref="J57:L57"/>
    <mergeCell ref="A59:M59"/>
    <mergeCell ref="A9:B9"/>
    <mergeCell ref="C9:G9"/>
    <mergeCell ref="I9:M9"/>
    <mergeCell ref="A56:B56"/>
    <mergeCell ref="D56:E56"/>
    <mergeCell ref="J56:L56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4" fitToHeight="0" orientation="landscape" r:id="rId2"/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view="pageBreakPreview" zoomScale="80" zoomScaleNormal="88" zoomScaleSheetLayoutView="80" zoomScalePageLayoutView="70" workbookViewId="0">
      <selection activeCell="M17" sqref="M17"/>
    </sheetView>
  </sheetViews>
  <sheetFormatPr baseColWidth="10" defaultRowHeight="16.5" x14ac:dyDescent="0.3"/>
  <cols>
    <col min="1" max="1" width="15.285156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05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</row>
    <row r="3" spans="1:13" ht="18.75" x14ac:dyDescent="0.3">
      <c r="A3" s="28" t="s">
        <v>28</v>
      </c>
      <c r="B3" s="28" t="s">
        <v>87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13" ht="18.75" x14ac:dyDescent="0.3">
      <c r="A4" s="28"/>
      <c r="B4" s="28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1165</v>
      </c>
      <c r="D9" s="470"/>
      <c r="E9" s="470"/>
      <c r="F9" s="470"/>
      <c r="G9" s="470"/>
      <c r="H9" s="11" t="s">
        <v>47</v>
      </c>
      <c r="I9" s="471" t="s">
        <v>1166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1.75" customHeight="1" x14ac:dyDescent="0.3">
      <c r="A12" s="191" t="s">
        <v>1168</v>
      </c>
      <c r="B12" s="73">
        <v>2624</v>
      </c>
      <c r="C12" s="75">
        <v>43706</v>
      </c>
      <c r="D12" s="74" t="s">
        <v>1167</v>
      </c>
      <c r="E12" s="75"/>
      <c r="F12" s="70" t="s">
        <v>464</v>
      </c>
      <c r="G12" s="72" t="s">
        <v>465</v>
      </c>
      <c r="H12" s="72" t="s">
        <v>1233</v>
      </c>
      <c r="I12" s="73"/>
      <c r="J12" s="76"/>
      <c r="K12" s="65"/>
      <c r="L12" s="62"/>
      <c r="M12" s="171">
        <v>2436</v>
      </c>
    </row>
    <row r="13" spans="1:13" ht="51.75" customHeight="1" x14ac:dyDescent="0.3">
      <c r="A13" s="181" t="s">
        <v>1234</v>
      </c>
      <c r="B13" s="151">
        <v>3654</v>
      </c>
      <c r="C13" s="152">
        <v>43794</v>
      </c>
      <c r="D13" s="150" t="s">
        <v>1235</v>
      </c>
      <c r="E13" s="152">
        <v>43794</v>
      </c>
      <c r="F13" s="153" t="s">
        <v>464</v>
      </c>
      <c r="G13" s="154" t="s">
        <v>465</v>
      </c>
      <c r="H13" s="154" t="s">
        <v>1233</v>
      </c>
      <c r="I13" s="151"/>
      <c r="J13" s="155"/>
      <c r="K13" s="156"/>
      <c r="L13" s="157"/>
      <c r="M13" s="176">
        <v>1827</v>
      </c>
    </row>
    <row r="14" spans="1:13" ht="49.5" customHeight="1" x14ac:dyDescent="0.3">
      <c r="A14" s="146" t="s">
        <v>1236</v>
      </c>
      <c r="B14" s="86">
        <v>3404</v>
      </c>
      <c r="C14" s="147">
        <v>43767</v>
      </c>
      <c r="D14" s="146" t="s">
        <v>1237</v>
      </c>
      <c r="E14" s="147">
        <v>43767</v>
      </c>
      <c r="F14" s="148" t="s">
        <v>90</v>
      </c>
      <c r="G14" s="149" t="s">
        <v>84</v>
      </c>
      <c r="H14" s="149" t="s">
        <v>181</v>
      </c>
      <c r="I14" s="148" t="s">
        <v>123</v>
      </c>
      <c r="J14" s="77">
        <v>2</v>
      </c>
      <c r="K14" s="194">
        <v>2353.44</v>
      </c>
      <c r="L14" s="89">
        <f t="shared" ref="L14:L16" si="0">J14*(K14*0.16)</f>
        <v>753.10080000000005</v>
      </c>
      <c r="M14" s="91">
        <f t="shared" ref="M14:M16" si="1">(J14*K14)+L14</f>
        <v>5459.9808000000003</v>
      </c>
    </row>
    <row r="15" spans="1:13" ht="49.5" customHeight="1" x14ac:dyDescent="0.3">
      <c r="A15" s="146" t="s">
        <v>1236</v>
      </c>
      <c r="B15" s="86">
        <v>3404</v>
      </c>
      <c r="C15" s="147">
        <v>43767</v>
      </c>
      <c r="D15" s="146" t="s">
        <v>1237</v>
      </c>
      <c r="E15" s="147">
        <v>43767</v>
      </c>
      <c r="F15" s="148" t="s">
        <v>90</v>
      </c>
      <c r="G15" s="149" t="s">
        <v>84</v>
      </c>
      <c r="H15" s="149" t="s">
        <v>180</v>
      </c>
      <c r="I15" s="148" t="s">
        <v>123</v>
      </c>
      <c r="J15" s="77">
        <v>1</v>
      </c>
      <c r="K15" s="78">
        <v>3103.44</v>
      </c>
      <c r="L15" s="89">
        <f t="shared" si="0"/>
        <v>496.55040000000002</v>
      </c>
      <c r="M15" s="91">
        <f t="shared" si="1"/>
        <v>3599.9904000000001</v>
      </c>
    </row>
    <row r="16" spans="1:13" ht="49.5" customHeight="1" x14ac:dyDescent="0.3">
      <c r="A16" s="146" t="s">
        <v>1236</v>
      </c>
      <c r="B16" s="86">
        <v>3404</v>
      </c>
      <c r="C16" s="147">
        <v>43767</v>
      </c>
      <c r="D16" s="146" t="s">
        <v>1237</v>
      </c>
      <c r="E16" s="147">
        <v>43767</v>
      </c>
      <c r="F16" s="148" t="s">
        <v>90</v>
      </c>
      <c r="G16" s="149" t="s">
        <v>84</v>
      </c>
      <c r="H16" s="149" t="s">
        <v>513</v>
      </c>
      <c r="I16" s="148" t="s">
        <v>121</v>
      </c>
      <c r="J16" s="77">
        <v>18</v>
      </c>
      <c r="K16" s="78">
        <v>103.45</v>
      </c>
      <c r="L16" s="89">
        <f t="shared" si="0"/>
        <v>297.93599999999998</v>
      </c>
      <c r="M16" s="91">
        <f t="shared" si="1"/>
        <v>2160.0360000000001</v>
      </c>
    </row>
    <row r="17" spans="1:13" ht="22.5" customHeight="1" thickBot="1" x14ac:dyDescent="0.35">
      <c r="M17" s="234">
        <f>SUM(M12:M16)</f>
        <v>15483.007200000002</v>
      </c>
    </row>
    <row r="18" spans="1:13" x14ac:dyDescent="0.3">
      <c r="A18" s="28" t="s">
        <v>67</v>
      </c>
      <c r="B18" s="25"/>
    </row>
    <row r="19" spans="1:13" x14ac:dyDescent="0.3">
      <c r="A19" s="28"/>
      <c r="B19" s="25"/>
    </row>
    <row r="20" spans="1:13" x14ac:dyDescent="0.3">
      <c r="A20" s="28"/>
      <c r="B20" s="25"/>
    </row>
    <row r="21" spans="1:13" x14ac:dyDescent="0.3">
      <c r="A21" s="28"/>
      <c r="B21" s="25"/>
    </row>
    <row r="22" spans="1:13" x14ac:dyDescent="0.3">
      <c r="A22" s="28"/>
      <c r="B22" s="25"/>
    </row>
    <row r="23" spans="1:13" x14ac:dyDescent="0.3">
      <c r="A23" s="28"/>
      <c r="B23" s="25"/>
    </row>
    <row r="24" spans="1:13" x14ac:dyDescent="0.3">
      <c r="A24" s="28"/>
      <c r="B24" s="25"/>
    </row>
    <row r="25" spans="1:13" x14ac:dyDescent="0.3">
      <c r="A25" s="28"/>
      <c r="B25" s="25"/>
    </row>
    <row r="26" spans="1:13" x14ac:dyDescent="0.3">
      <c r="A26" s="28"/>
      <c r="B26" s="25"/>
    </row>
    <row r="27" spans="1:13" x14ac:dyDescent="0.3">
      <c r="A27" s="28"/>
      <c r="B27" s="25"/>
    </row>
    <row r="29" spans="1:13" x14ac:dyDescent="0.3">
      <c r="A29" s="472" t="s">
        <v>85</v>
      </c>
      <c r="B29" s="472"/>
      <c r="D29" s="472" t="s">
        <v>203</v>
      </c>
      <c r="E29" s="472"/>
      <c r="F29" s="24"/>
      <c r="H29" s="404" t="s">
        <v>283</v>
      </c>
      <c r="J29" s="472" t="s">
        <v>86</v>
      </c>
      <c r="K29" s="472"/>
      <c r="L29" s="472"/>
    </row>
    <row r="30" spans="1:13" x14ac:dyDescent="0.3">
      <c r="A30" s="467" t="s">
        <v>0</v>
      </c>
      <c r="B30" s="467"/>
      <c r="C30" s="49"/>
      <c r="D30" s="467" t="s">
        <v>1</v>
      </c>
      <c r="E30" s="467"/>
      <c r="F30" s="49"/>
      <c r="G30" s="49"/>
      <c r="H30" s="403" t="s">
        <v>2</v>
      </c>
      <c r="I30" s="49"/>
      <c r="J30" s="467" t="s">
        <v>76</v>
      </c>
      <c r="K30" s="467"/>
      <c r="L30" s="467"/>
      <c r="M30" s="49"/>
    </row>
    <row r="32" spans="1:13" s="25" customFormat="1" ht="15" customHeight="1" x14ac:dyDescent="0.25">
      <c r="A32" s="468" t="s">
        <v>25</v>
      </c>
      <c r="B32" s="468"/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</row>
  </sheetData>
  <mergeCells count="16">
    <mergeCell ref="A30:B30"/>
    <mergeCell ref="D30:E30"/>
    <mergeCell ref="J30:L30"/>
    <mergeCell ref="A32:M32"/>
    <mergeCell ref="A9:B9"/>
    <mergeCell ref="C9:G9"/>
    <mergeCell ref="I9:M9"/>
    <mergeCell ref="A29:B29"/>
    <mergeCell ref="D29:E29"/>
    <mergeCell ref="J29:L29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74" orientation="landscape" r:id="rId2"/>
  <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view="pageBreakPreview" zoomScale="80" zoomScaleNormal="88" zoomScaleSheetLayoutView="80" zoomScalePageLayoutView="70" workbookViewId="0">
      <selection activeCell="M33" sqref="M33"/>
    </sheetView>
  </sheetViews>
  <sheetFormatPr baseColWidth="10" defaultRowHeight="16.5" x14ac:dyDescent="0.3"/>
  <cols>
    <col min="1" max="1" width="15.285156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05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</row>
    <row r="3" spans="1:13" ht="18.75" x14ac:dyDescent="0.3">
      <c r="A3" s="28" t="s">
        <v>28</v>
      </c>
      <c r="B3" s="28" t="s">
        <v>87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13" ht="18.75" x14ac:dyDescent="0.3">
      <c r="A4" s="28"/>
      <c r="B4" s="28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709</v>
      </c>
      <c r="D9" s="470"/>
      <c r="E9" s="470"/>
      <c r="F9" s="470"/>
      <c r="G9" s="470"/>
      <c r="H9" s="11" t="s">
        <v>47</v>
      </c>
      <c r="I9" s="471" t="s">
        <v>710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1.75" customHeight="1" x14ac:dyDescent="0.3">
      <c r="A12" s="159" t="s">
        <v>715</v>
      </c>
      <c r="B12" s="73">
        <v>1457</v>
      </c>
      <c r="C12" s="75">
        <v>43615</v>
      </c>
      <c r="D12" s="74" t="s">
        <v>711</v>
      </c>
      <c r="E12" s="75">
        <v>43615</v>
      </c>
      <c r="F12" s="70" t="s">
        <v>90</v>
      </c>
      <c r="G12" s="72" t="s">
        <v>84</v>
      </c>
      <c r="H12" s="72" t="s">
        <v>1238</v>
      </c>
      <c r="I12" s="73" t="s">
        <v>142</v>
      </c>
      <c r="J12" s="76">
        <v>6</v>
      </c>
      <c r="K12" s="78">
        <v>1422.41</v>
      </c>
      <c r="L12" s="89">
        <f t="shared" ref="L12:L16" si="0">J12*(K12*0.16)</f>
        <v>1365.5136000000002</v>
      </c>
      <c r="M12" s="91">
        <f t="shared" ref="M12:M16" si="1">(J12*K12)+L12</f>
        <v>9899.9736000000012</v>
      </c>
    </row>
    <row r="13" spans="1:13" ht="51.75" customHeight="1" x14ac:dyDescent="0.3">
      <c r="A13" s="159" t="s">
        <v>715</v>
      </c>
      <c r="B13" s="73">
        <v>1457</v>
      </c>
      <c r="C13" s="75">
        <v>43615</v>
      </c>
      <c r="D13" s="74" t="s">
        <v>711</v>
      </c>
      <c r="E13" s="75">
        <v>43615</v>
      </c>
      <c r="F13" s="148" t="s">
        <v>90</v>
      </c>
      <c r="G13" s="149" t="s">
        <v>84</v>
      </c>
      <c r="H13" s="149" t="s">
        <v>1239</v>
      </c>
      <c r="I13" s="86" t="s">
        <v>142</v>
      </c>
      <c r="J13" s="77">
        <v>2</v>
      </c>
      <c r="K13" s="78">
        <v>2137.9299999999998</v>
      </c>
      <c r="L13" s="89">
        <f t="shared" si="0"/>
        <v>684.13759999999991</v>
      </c>
      <c r="M13" s="91">
        <f t="shared" si="1"/>
        <v>4959.9975999999997</v>
      </c>
    </row>
    <row r="14" spans="1:13" ht="51.75" customHeight="1" x14ac:dyDescent="0.3">
      <c r="A14" s="159" t="s">
        <v>715</v>
      </c>
      <c r="B14" s="73">
        <v>1457</v>
      </c>
      <c r="C14" s="75">
        <v>43615</v>
      </c>
      <c r="D14" s="74" t="s">
        <v>711</v>
      </c>
      <c r="E14" s="75">
        <v>43615</v>
      </c>
      <c r="F14" s="148" t="s">
        <v>90</v>
      </c>
      <c r="G14" s="149" t="s">
        <v>84</v>
      </c>
      <c r="H14" s="149" t="s">
        <v>267</v>
      </c>
      <c r="I14" s="86" t="s">
        <v>121</v>
      </c>
      <c r="J14" s="77">
        <v>6</v>
      </c>
      <c r="K14" s="78">
        <v>159.47999999999999</v>
      </c>
      <c r="L14" s="89">
        <f t="shared" si="0"/>
        <v>153.10079999999999</v>
      </c>
      <c r="M14" s="91">
        <f t="shared" si="1"/>
        <v>1109.9807999999998</v>
      </c>
    </row>
    <row r="15" spans="1:13" ht="51.75" customHeight="1" x14ac:dyDescent="0.3">
      <c r="A15" s="159" t="s">
        <v>715</v>
      </c>
      <c r="B15" s="73">
        <v>1457</v>
      </c>
      <c r="C15" s="75">
        <v>43615</v>
      </c>
      <c r="D15" s="74" t="s">
        <v>711</v>
      </c>
      <c r="E15" s="75">
        <v>43615</v>
      </c>
      <c r="F15" s="148" t="s">
        <v>90</v>
      </c>
      <c r="G15" s="149" t="s">
        <v>84</v>
      </c>
      <c r="H15" s="149" t="s">
        <v>263</v>
      </c>
      <c r="I15" s="86" t="s">
        <v>148</v>
      </c>
      <c r="J15" s="77">
        <v>17.5</v>
      </c>
      <c r="K15" s="78">
        <v>27.59</v>
      </c>
      <c r="L15" s="89">
        <f t="shared" si="0"/>
        <v>77.251999999999995</v>
      </c>
      <c r="M15" s="91">
        <f t="shared" si="1"/>
        <v>560.077</v>
      </c>
    </row>
    <row r="16" spans="1:13" ht="49.5" customHeight="1" thickBot="1" x14ac:dyDescent="0.35">
      <c r="A16" s="159" t="s">
        <v>715</v>
      </c>
      <c r="B16" s="73">
        <v>1457</v>
      </c>
      <c r="C16" s="75">
        <v>43615</v>
      </c>
      <c r="D16" s="74" t="s">
        <v>711</v>
      </c>
      <c r="E16" s="75">
        <v>43615</v>
      </c>
      <c r="F16" s="70" t="s">
        <v>90</v>
      </c>
      <c r="G16" s="72" t="s">
        <v>84</v>
      </c>
      <c r="H16" s="165" t="s">
        <v>1240</v>
      </c>
      <c r="I16" s="161" t="s">
        <v>121</v>
      </c>
      <c r="J16" s="166">
        <v>3</v>
      </c>
      <c r="K16" s="78">
        <v>47.41</v>
      </c>
      <c r="L16" s="89">
        <f t="shared" si="0"/>
        <v>22.756799999999998</v>
      </c>
      <c r="M16" s="91">
        <f t="shared" si="1"/>
        <v>164.98679999999999</v>
      </c>
    </row>
    <row r="17" spans="1:13" ht="22.5" customHeight="1" thickBot="1" x14ac:dyDescent="0.35">
      <c r="M17" s="169">
        <f>SUM(M12:M16)</f>
        <v>16695.015799999997</v>
      </c>
    </row>
    <row r="18" spans="1:13" x14ac:dyDescent="0.3">
      <c r="A18" s="28" t="s">
        <v>67</v>
      </c>
      <c r="B18" s="25"/>
    </row>
    <row r="19" spans="1:13" x14ac:dyDescent="0.3">
      <c r="A19" s="28"/>
      <c r="B19" s="25"/>
    </row>
    <row r="20" spans="1:13" x14ac:dyDescent="0.3">
      <c r="A20" s="28"/>
      <c r="B20" s="25"/>
    </row>
    <row r="21" spans="1:13" x14ac:dyDescent="0.3">
      <c r="A21" s="28"/>
      <c r="B21" s="25"/>
    </row>
    <row r="22" spans="1:13" x14ac:dyDescent="0.3">
      <c r="A22" s="28"/>
      <c r="B22" s="25"/>
    </row>
    <row r="23" spans="1:13" x14ac:dyDescent="0.3">
      <c r="A23" s="28"/>
      <c r="B23" s="25"/>
    </row>
    <row r="24" spans="1:13" x14ac:dyDescent="0.3">
      <c r="A24" s="28"/>
      <c r="B24" s="25"/>
    </row>
    <row r="25" spans="1:13" x14ac:dyDescent="0.3">
      <c r="A25" s="28"/>
      <c r="B25" s="25"/>
    </row>
    <row r="26" spans="1:13" x14ac:dyDescent="0.3">
      <c r="A26" s="28"/>
      <c r="B26" s="25"/>
    </row>
    <row r="27" spans="1:13" x14ac:dyDescent="0.3">
      <c r="A27" s="28"/>
      <c r="B27" s="25"/>
    </row>
    <row r="29" spans="1:13" x14ac:dyDescent="0.3">
      <c r="A29" s="472" t="s">
        <v>85</v>
      </c>
      <c r="B29" s="472"/>
      <c r="D29" s="472" t="s">
        <v>203</v>
      </c>
      <c r="E29" s="472"/>
      <c r="F29" s="24"/>
      <c r="H29" s="404" t="s">
        <v>283</v>
      </c>
      <c r="J29" s="472" t="s">
        <v>86</v>
      </c>
      <c r="K29" s="472"/>
      <c r="L29" s="472"/>
    </row>
    <row r="30" spans="1:13" x14ac:dyDescent="0.3">
      <c r="A30" s="467" t="s">
        <v>0</v>
      </c>
      <c r="B30" s="467"/>
      <c r="C30" s="49"/>
      <c r="D30" s="467" t="s">
        <v>1</v>
      </c>
      <c r="E30" s="467"/>
      <c r="F30" s="49"/>
      <c r="G30" s="49"/>
      <c r="H30" s="403" t="s">
        <v>2</v>
      </c>
      <c r="I30" s="49"/>
      <c r="J30" s="467" t="s">
        <v>76</v>
      </c>
      <c r="K30" s="467"/>
      <c r="L30" s="467"/>
      <c r="M30" s="49"/>
    </row>
    <row r="32" spans="1:13" s="25" customFormat="1" ht="15" customHeight="1" x14ac:dyDescent="0.25">
      <c r="A32" s="468" t="s">
        <v>25</v>
      </c>
      <c r="B32" s="468"/>
      <c r="C32" s="468"/>
      <c r="D32" s="468"/>
      <c r="E32" s="468"/>
      <c r="F32" s="468"/>
      <c r="G32" s="468"/>
      <c r="H32" s="468"/>
      <c r="I32" s="468"/>
      <c r="J32" s="468"/>
      <c r="K32" s="468"/>
      <c r="L32" s="468"/>
      <c r="M32" s="468"/>
    </row>
  </sheetData>
  <mergeCells count="16">
    <mergeCell ref="A30:B30"/>
    <mergeCell ref="D30:E30"/>
    <mergeCell ref="J30:L30"/>
    <mergeCell ref="A32:M32"/>
    <mergeCell ref="A9:B9"/>
    <mergeCell ref="C9:G9"/>
    <mergeCell ref="I9:M9"/>
    <mergeCell ref="A29:B29"/>
    <mergeCell ref="D29:E29"/>
    <mergeCell ref="J29:L29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73" orientation="landscape" r:id="rId2"/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view="pageBreakPreview" zoomScale="80" zoomScaleNormal="88" zoomScaleSheetLayoutView="80" zoomScalePageLayoutView="70" workbookViewId="0">
      <selection activeCell="M38" sqref="M38"/>
    </sheetView>
  </sheetViews>
  <sheetFormatPr baseColWidth="10" defaultRowHeight="16.5" x14ac:dyDescent="0.3"/>
  <cols>
    <col min="1" max="1" width="15.285156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05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</row>
    <row r="3" spans="1:13" ht="18.75" x14ac:dyDescent="0.3">
      <c r="A3" s="28" t="s">
        <v>28</v>
      </c>
      <c r="B3" s="28" t="s">
        <v>87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13" ht="18.75" x14ac:dyDescent="0.3">
      <c r="A4" s="28"/>
      <c r="B4" s="28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712</v>
      </c>
      <c r="D9" s="470"/>
      <c r="E9" s="470"/>
      <c r="F9" s="470"/>
      <c r="G9" s="470"/>
      <c r="H9" s="11" t="s">
        <v>47</v>
      </c>
      <c r="I9" s="471" t="s">
        <v>713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37.5" customHeight="1" x14ac:dyDescent="0.3">
      <c r="A12" s="159" t="s">
        <v>714</v>
      </c>
      <c r="B12" s="73">
        <v>1456</v>
      </c>
      <c r="C12" s="75">
        <v>43615</v>
      </c>
      <c r="D12" s="74" t="s">
        <v>718</v>
      </c>
      <c r="E12" s="75">
        <v>43615</v>
      </c>
      <c r="F12" s="70" t="s">
        <v>90</v>
      </c>
      <c r="G12" s="72" t="s">
        <v>84</v>
      </c>
      <c r="H12" s="72" t="s">
        <v>513</v>
      </c>
      <c r="I12" s="73" t="s">
        <v>121</v>
      </c>
      <c r="J12" s="286">
        <v>30</v>
      </c>
      <c r="K12" s="192">
        <v>109.48</v>
      </c>
      <c r="L12" s="89">
        <f t="shared" ref="L12:L35" si="0">J12*(K12*0.16)</f>
        <v>525.50400000000002</v>
      </c>
      <c r="M12" s="91">
        <f t="shared" ref="M12:M35" si="1">(J12*K12)+L12</f>
        <v>3809.904</v>
      </c>
    </row>
    <row r="13" spans="1:13" ht="37.5" customHeight="1" x14ac:dyDescent="0.3">
      <c r="A13" s="159" t="s">
        <v>714</v>
      </c>
      <c r="B13" s="73">
        <v>1456</v>
      </c>
      <c r="C13" s="75">
        <v>43615</v>
      </c>
      <c r="D13" s="74" t="s">
        <v>718</v>
      </c>
      <c r="E13" s="75">
        <v>43615</v>
      </c>
      <c r="F13" s="70" t="s">
        <v>90</v>
      </c>
      <c r="G13" s="72" t="s">
        <v>84</v>
      </c>
      <c r="H13" s="72" t="s">
        <v>180</v>
      </c>
      <c r="I13" s="73" t="s">
        <v>481</v>
      </c>
      <c r="J13" s="286">
        <v>10</v>
      </c>
      <c r="K13" s="192">
        <v>155.16999999999999</v>
      </c>
      <c r="L13" s="89">
        <f t="shared" si="0"/>
        <v>248.27199999999999</v>
      </c>
      <c r="M13" s="91">
        <f t="shared" si="1"/>
        <v>1799.9719999999998</v>
      </c>
    </row>
    <row r="14" spans="1:13" ht="37.5" customHeight="1" x14ac:dyDescent="0.3">
      <c r="A14" s="159" t="s">
        <v>714</v>
      </c>
      <c r="B14" s="73">
        <v>1456</v>
      </c>
      <c r="C14" s="75">
        <v>43615</v>
      </c>
      <c r="D14" s="74" t="s">
        <v>718</v>
      </c>
      <c r="E14" s="75">
        <v>43615</v>
      </c>
      <c r="F14" s="70" t="s">
        <v>90</v>
      </c>
      <c r="G14" s="72" t="s">
        <v>84</v>
      </c>
      <c r="H14" s="72" t="s">
        <v>181</v>
      </c>
      <c r="I14" s="73" t="s">
        <v>481</v>
      </c>
      <c r="J14" s="286">
        <v>10</v>
      </c>
      <c r="K14" s="192">
        <v>117.67</v>
      </c>
      <c r="L14" s="89">
        <f t="shared" si="0"/>
        <v>188.27200000000002</v>
      </c>
      <c r="M14" s="91">
        <f t="shared" si="1"/>
        <v>1364.972</v>
      </c>
    </row>
    <row r="15" spans="1:13" ht="37.5" customHeight="1" x14ac:dyDescent="0.3">
      <c r="A15" s="159" t="s">
        <v>714</v>
      </c>
      <c r="B15" s="73">
        <v>1456</v>
      </c>
      <c r="C15" s="75">
        <v>43615</v>
      </c>
      <c r="D15" s="74" t="s">
        <v>718</v>
      </c>
      <c r="E15" s="75">
        <v>43615</v>
      </c>
      <c r="F15" s="70" t="s">
        <v>90</v>
      </c>
      <c r="G15" s="72" t="s">
        <v>84</v>
      </c>
      <c r="H15" s="72" t="s">
        <v>1241</v>
      </c>
      <c r="I15" s="73" t="s">
        <v>148</v>
      </c>
      <c r="J15" s="286">
        <v>250</v>
      </c>
      <c r="K15" s="192">
        <v>3.98</v>
      </c>
      <c r="L15" s="89">
        <f t="shared" si="0"/>
        <v>159.20000000000002</v>
      </c>
      <c r="M15" s="91">
        <f t="shared" si="1"/>
        <v>1154.2</v>
      </c>
    </row>
    <row r="16" spans="1:13" ht="37.5" customHeight="1" x14ac:dyDescent="0.3">
      <c r="A16" s="159" t="s">
        <v>714</v>
      </c>
      <c r="B16" s="73">
        <v>1456</v>
      </c>
      <c r="C16" s="75">
        <v>43615</v>
      </c>
      <c r="D16" s="74" t="s">
        <v>718</v>
      </c>
      <c r="E16" s="75">
        <v>43615</v>
      </c>
      <c r="F16" s="70" t="s">
        <v>90</v>
      </c>
      <c r="G16" s="72" t="s">
        <v>84</v>
      </c>
      <c r="H16" s="72" t="s">
        <v>1242</v>
      </c>
      <c r="I16" s="73" t="s">
        <v>148</v>
      </c>
      <c r="J16" s="286">
        <v>150</v>
      </c>
      <c r="K16" s="192">
        <v>4.7</v>
      </c>
      <c r="L16" s="89">
        <f t="shared" si="0"/>
        <v>112.8</v>
      </c>
      <c r="M16" s="91">
        <f t="shared" si="1"/>
        <v>817.8</v>
      </c>
    </row>
    <row r="17" spans="1:13" ht="37.5" customHeight="1" x14ac:dyDescent="0.3">
      <c r="A17" s="159" t="s">
        <v>714</v>
      </c>
      <c r="B17" s="73">
        <v>1456</v>
      </c>
      <c r="C17" s="75">
        <v>43615</v>
      </c>
      <c r="D17" s="74" t="s">
        <v>718</v>
      </c>
      <c r="E17" s="75">
        <v>43615</v>
      </c>
      <c r="F17" s="70" t="s">
        <v>90</v>
      </c>
      <c r="G17" s="72" t="s">
        <v>84</v>
      </c>
      <c r="H17" s="72" t="s">
        <v>899</v>
      </c>
      <c r="I17" s="73" t="s">
        <v>148</v>
      </c>
      <c r="J17" s="286">
        <v>30</v>
      </c>
      <c r="K17" s="192">
        <v>27.58</v>
      </c>
      <c r="L17" s="89">
        <f t="shared" si="0"/>
        <v>132.38399999999999</v>
      </c>
      <c r="M17" s="91">
        <f t="shared" si="1"/>
        <v>959.78399999999999</v>
      </c>
    </row>
    <row r="18" spans="1:13" ht="37.5" customHeight="1" x14ac:dyDescent="0.3">
      <c r="A18" s="159" t="s">
        <v>714</v>
      </c>
      <c r="B18" s="73">
        <v>1456</v>
      </c>
      <c r="C18" s="75">
        <v>43615</v>
      </c>
      <c r="D18" s="74" t="s">
        <v>718</v>
      </c>
      <c r="E18" s="75">
        <v>43615</v>
      </c>
      <c r="F18" s="70" t="s">
        <v>90</v>
      </c>
      <c r="G18" s="72" t="s">
        <v>84</v>
      </c>
      <c r="H18" s="72" t="s">
        <v>516</v>
      </c>
      <c r="I18" s="73" t="s">
        <v>148</v>
      </c>
      <c r="J18" s="286">
        <v>3</v>
      </c>
      <c r="K18" s="192">
        <v>32.76</v>
      </c>
      <c r="L18" s="89">
        <f t="shared" si="0"/>
        <v>15.7248</v>
      </c>
      <c r="M18" s="91">
        <f t="shared" si="1"/>
        <v>114.0048</v>
      </c>
    </row>
    <row r="19" spans="1:13" ht="37.5" customHeight="1" x14ac:dyDescent="0.3">
      <c r="A19" s="159" t="s">
        <v>1176</v>
      </c>
      <c r="B19" s="73">
        <v>2170</v>
      </c>
      <c r="C19" s="75">
        <v>43665</v>
      </c>
      <c r="D19" s="74" t="s">
        <v>1169</v>
      </c>
      <c r="E19" s="75">
        <v>43656</v>
      </c>
      <c r="F19" s="70" t="s">
        <v>90</v>
      </c>
      <c r="G19" s="72" t="s">
        <v>84</v>
      </c>
      <c r="H19" s="72" t="s">
        <v>180</v>
      </c>
      <c r="I19" s="73" t="s">
        <v>123</v>
      </c>
      <c r="J19" s="286">
        <v>3</v>
      </c>
      <c r="K19" s="192">
        <v>3103.44</v>
      </c>
      <c r="L19" s="89">
        <f t="shared" si="0"/>
        <v>1489.6512</v>
      </c>
      <c r="M19" s="91">
        <f t="shared" si="1"/>
        <v>10799.9712</v>
      </c>
    </row>
    <row r="20" spans="1:13" ht="37.5" customHeight="1" x14ac:dyDescent="0.3">
      <c r="A20" s="159" t="s">
        <v>1176</v>
      </c>
      <c r="B20" s="73">
        <v>2170</v>
      </c>
      <c r="C20" s="75">
        <v>43665</v>
      </c>
      <c r="D20" s="74" t="s">
        <v>1169</v>
      </c>
      <c r="E20" s="75">
        <v>43656</v>
      </c>
      <c r="F20" s="70" t="s">
        <v>90</v>
      </c>
      <c r="G20" s="72" t="s">
        <v>84</v>
      </c>
      <c r="H20" s="72" t="s">
        <v>513</v>
      </c>
      <c r="I20" s="73" t="s">
        <v>121</v>
      </c>
      <c r="J20" s="286">
        <v>30</v>
      </c>
      <c r="K20" s="192">
        <v>107.76</v>
      </c>
      <c r="L20" s="89">
        <f t="shared" si="0"/>
        <v>517.24800000000005</v>
      </c>
      <c r="M20" s="91">
        <f t="shared" si="1"/>
        <v>3750.0480000000002</v>
      </c>
    </row>
    <row r="21" spans="1:13" ht="37.5" customHeight="1" x14ac:dyDescent="0.3">
      <c r="A21" s="159" t="s">
        <v>1176</v>
      </c>
      <c r="B21" s="73">
        <v>2170</v>
      </c>
      <c r="C21" s="75">
        <v>43665</v>
      </c>
      <c r="D21" s="74" t="s">
        <v>1169</v>
      </c>
      <c r="E21" s="75">
        <v>43656</v>
      </c>
      <c r="F21" s="70" t="s">
        <v>90</v>
      </c>
      <c r="G21" s="72" t="s">
        <v>84</v>
      </c>
      <c r="H21" s="72" t="s">
        <v>767</v>
      </c>
      <c r="I21" s="73" t="s">
        <v>481</v>
      </c>
      <c r="J21" s="286">
        <v>25</v>
      </c>
      <c r="K21" s="192">
        <v>117.67</v>
      </c>
      <c r="L21" s="89">
        <f t="shared" si="0"/>
        <v>470.68</v>
      </c>
      <c r="M21" s="91">
        <f t="shared" si="1"/>
        <v>3412.43</v>
      </c>
    </row>
    <row r="22" spans="1:13" ht="37.5" customHeight="1" x14ac:dyDescent="0.3">
      <c r="A22" s="159" t="s">
        <v>1176</v>
      </c>
      <c r="B22" s="73">
        <v>2170</v>
      </c>
      <c r="C22" s="75">
        <v>43665</v>
      </c>
      <c r="D22" s="74" t="s">
        <v>1169</v>
      </c>
      <c r="E22" s="75">
        <v>43656</v>
      </c>
      <c r="F22" s="70" t="s">
        <v>90</v>
      </c>
      <c r="G22" s="72" t="s">
        <v>84</v>
      </c>
      <c r="H22" s="72" t="s">
        <v>264</v>
      </c>
      <c r="I22" s="73" t="s">
        <v>481</v>
      </c>
      <c r="J22" s="286">
        <v>13</v>
      </c>
      <c r="K22" s="192">
        <v>73.27</v>
      </c>
      <c r="L22" s="89">
        <f t="shared" si="0"/>
        <v>152.4016</v>
      </c>
      <c r="M22" s="91">
        <f t="shared" si="1"/>
        <v>1104.9115999999999</v>
      </c>
    </row>
    <row r="23" spans="1:13" ht="37.5" customHeight="1" x14ac:dyDescent="0.3">
      <c r="A23" s="159" t="s">
        <v>1176</v>
      </c>
      <c r="B23" s="73">
        <v>2170</v>
      </c>
      <c r="C23" s="75">
        <v>43665</v>
      </c>
      <c r="D23" s="74" t="s">
        <v>1169</v>
      </c>
      <c r="E23" s="75">
        <v>43656</v>
      </c>
      <c r="F23" s="70" t="s">
        <v>90</v>
      </c>
      <c r="G23" s="72" t="s">
        <v>84</v>
      </c>
      <c r="H23" s="72" t="s">
        <v>514</v>
      </c>
      <c r="I23" s="73" t="s">
        <v>148</v>
      </c>
      <c r="J23" s="286">
        <v>38</v>
      </c>
      <c r="K23" s="192">
        <v>24.13</v>
      </c>
      <c r="L23" s="89">
        <f t="shared" si="0"/>
        <v>146.71039999999999</v>
      </c>
      <c r="M23" s="91">
        <f t="shared" si="1"/>
        <v>1063.6504</v>
      </c>
    </row>
    <row r="24" spans="1:13" ht="37.5" customHeight="1" x14ac:dyDescent="0.3">
      <c r="A24" s="159" t="s">
        <v>1176</v>
      </c>
      <c r="B24" s="73">
        <v>2170</v>
      </c>
      <c r="C24" s="75">
        <v>43665</v>
      </c>
      <c r="D24" s="74" t="s">
        <v>1169</v>
      </c>
      <c r="E24" s="75">
        <v>43656</v>
      </c>
      <c r="F24" s="70" t="s">
        <v>90</v>
      </c>
      <c r="G24" s="72" t="s">
        <v>84</v>
      </c>
      <c r="H24" s="72" t="s">
        <v>1177</v>
      </c>
      <c r="I24" s="73" t="s">
        <v>148</v>
      </c>
      <c r="J24" s="286">
        <v>4</v>
      </c>
      <c r="K24" s="192">
        <v>32.54</v>
      </c>
      <c r="L24" s="89">
        <f t="shared" si="0"/>
        <v>20.825600000000001</v>
      </c>
      <c r="M24" s="91">
        <f t="shared" si="1"/>
        <v>150.98560000000001</v>
      </c>
    </row>
    <row r="25" spans="1:13" ht="37.5" customHeight="1" x14ac:dyDescent="0.3">
      <c r="A25" s="177" t="s">
        <v>1243</v>
      </c>
      <c r="B25" s="151">
        <v>3657</v>
      </c>
      <c r="C25" s="152">
        <v>43812</v>
      </c>
      <c r="D25" s="150" t="s">
        <v>1244</v>
      </c>
      <c r="E25" s="152">
        <v>43812</v>
      </c>
      <c r="F25" s="70" t="s">
        <v>90</v>
      </c>
      <c r="G25" s="72" t="s">
        <v>84</v>
      </c>
      <c r="H25" s="154" t="s">
        <v>260</v>
      </c>
      <c r="I25" s="151" t="s">
        <v>121</v>
      </c>
      <c r="J25" s="286">
        <v>5</v>
      </c>
      <c r="K25" s="192">
        <v>224.13</v>
      </c>
      <c r="L25" s="89">
        <f t="shared" si="0"/>
        <v>179.30399999999997</v>
      </c>
      <c r="M25" s="91">
        <f t="shared" si="1"/>
        <v>1299.9540000000002</v>
      </c>
    </row>
    <row r="26" spans="1:13" ht="37.5" customHeight="1" x14ac:dyDescent="0.3">
      <c r="A26" s="177" t="s">
        <v>1243</v>
      </c>
      <c r="B26" s="151">
        <v>3657</v>
      </c>
      <c r="C26" s="152">
        <v>43812</v>
      </c>
      <c r="D26" s="150" t="s">
        <v>1244</v>
      </c>
      <c r="E26" s="152">
        <v>43812</v>
      </c>
      <c r="F26" s="70" t="s">
        <v>90</v>
      </c>
      <c r="G26" s="72" t="s">
        <v>84</v>
      </c>
      <c r="H26" s="154" t="s">
        <v>813</v>
      </c>
      <c r="I26" s="151" t="s">
        <v>121</v>
      </c>
      <c r="J26" s="286">
        <v>6</v>
      </c>
      <c r="K26" s="192">
        <v>163.80000000000001</v>
      </c>
      <c r="L26" s="89">
        <f t="shared" si="0"/>
        <v>157.24800000000002</v>
      </c>
      <c r="M26" s="91">
        <f t="shared" si="1"/>
        <v>1140.048</v>
      </c>
    </row>
    <row r="27" spans="1:13" ht="37.5" customHeight="1" x14ac:dyDescent="0.3">
      <c r="A27" s="177" t="s">
        <v>1243</v>
      </c>
      <c r="B27" s="151">
        <v>3657</v>
      </c>
      <c r="C27" s="152">
        <v>43812</v>
      </c>
      <c r="D27" s="150" t="s">
        <v>1244</v>
      </c>
      <c r="E27" s="152">
        <v>43812</v>
      </c>
      <c r="F27" s="70" t="s">
        <v>90</v>
      </c>
      <c r="G27" s="72" t="s">
        <v>84</v>
      </c>
      <c r="H27" s="154" t="s">
        <v>1245</v>
      </c>
      <c r="I27" s="151" t="s">
        <v>142</v>
      </c>
      <c r="J27" s="286">
        <v>1</v>
      </c>
      <c r="K27" s="192">
        <v>827.59</v>
      </c>
      <c r="L27" s="89">
        <f t="shared" si="0"/>
        <v>132.4144</v>
      </c>
      <c r="M27" s="91">
        <f t="shared" si="1"/>
        <v>960.00440000000003</v>
      </c>
    </row>
    <row r="28" spans="1:13" ht="37.5" customHeight="1" x14ac:dyDescent="0.3">
      <c r="A28" s="177" t="s">
        <v>1243</v>
      </c>
      <c r="B28" s="151">
        <v>3657</v>
      </c>
      <c r="C28" s="152">
        <v>43812</v>
      </c>
      <c r="D28" s="150" t="s">
        <v>1244</v>
      </c>
      <c r="E28" s="152">
        <v>43812</v>
      </c>
      <c r="F28" s="70" t="s">
        <v>90</v>
      </c>
      <c r="G28" s="72" t="s">
        <v>84</v>
      </c>
      <c r="H28" s="154" t="s">
        <v>1246</v>
      </c>
      <c r="I28" s="151" t="s">
        <v>142</v>
      </c>
      <c r="J28" s="286">
        <v>1</v>
      </c>
      <c r="K28" s="192">
        <v>724.13</v>
      </c>
      <c r="L28" s="89">
        <f t="shared" si="0"/>
        <v>115.8608</v>
      </c>
      <c r="M28" s="91">
        <f t="shared" si="1"/>
        <v>839.99080000000004</v>
      </c>
    </row>
    <row r="29" spans="1:13" ht="37.5" customHeight="1" x14ac:dyDescent="0.3">
      <c r="A29" s="177" t="s">
        <v>1243</v>
      </c>
      <c r="B29" s="151">
        <v>3657</v>
      </c>
      <c r="C29" s="152">
        <v>43812</v>
      </c>
      <c r="D29" s="150" t="s">
        <v>1244</v>
      </c>
      <c r="E29" s="152">
        <v>43812</v>
      </c>
      <c r="F29" s="70" t="s">
        <v>90</v>
      </c>
      <c r="G29" s="72" t="s">
        <v>84</v>
      </c>
      <c r="H29" s="154" t="s">
        <v>1247</v>
      </c>
      <c r="I29" s="151" t="s">
        <v>121</v>
      </c>
      <c r="J29" s="286">
        <v>4</v>
      </c>
      <c r="K29" s="192">
        <v>94.82</v>
      </c>
      <c r="L29" s="89">
        <f t="shared" si="0"/>
        <v>60.684799999999996</v>
      </c>
      <c r="M29" s="91">
        <f t="shared" si="1"/>
        <v>439.96479999999997</v>
      </c>
    </row>
    <row r="30" spans="1:13" ht="37.5" customHeight="1" x14ac:dyDescent="0.3">
      <c r="A30" s="177" t="s">
        <v>1243</v>
      </c>
      <c r="B30" s="151">
        <v>3657</v>
      </c>
      <c r="C30" s="152">
        <v>43812</v>
      </c>
      <c r="D30" s="150" t="s">
        <v>1244</v>
      </c>
      <c r="E30" s="152">
        <v>43812</v>
      </c>
      <c r="F30" s="70" t="s">
        <v>90</v>
      </c>
      <c r="G30" s="72" t="s">
        <v>84</v>
      </c>
      <c r="H30" s="154" t="s">
        <v>262</v>
      </c>
      <c r="I30" s="151" t="s">
        <v>121</v>
      </c>
      <c r="J30" s="286">
        <v>6</v>
      </c>
      <c r="K30" s="192">
        <v>30.17</v>
      </c>
      <c r="L30" s="89">
        <f t="shared" si="0"/>
        <v>28.963200000000001</v>
      </c>
      <c r="M30" s="91">
        <f t="shared" si="1"/>
        <v>209.98320000000001</v>
      </c>
    </row>
    <row r="31" spans="1:13" ht="37.5" customHeight="1" x14ac:dyDescent="0.3">
      <c r="A31" s="177" t="s">
        <v>1243</v>
      </c>
      <c r="B31" s="151">
        <v>3657</v>
      </c>
      <c r="C31" s="152">
        <v>43812</v>
      </c>
      <c r="D31" s="150" t="s">
        <v>1244</v>
      </c>
      <c r="E31" s="152">
        <v>43812</v>
      </c>
      <c r="F31" s="70" t="s">
        <v>90</v>
      </c>
      <c r="G31" s="72" t="s">
        <v>84</v>
      </c>
      <c r="H31" s="154" t="s">
        <v>1248</v>
      </c>
      <c r="I31" s="151" t="s">
        <v>121</v>
      </c>
      <c r="J31" s="286">
        <v>5</v>
      </c>
      <c r="K31" s="192">
        <v>34.479999999999997</v>
      </c>
      <c r="L31" s="89">
        <f t="shared" si="0"/>
        <v>27.584</v>
      </c>
      <c r="M31" s="91">
        <f t="shared" si="1"/>
        <v>199.98399999999998</v>
      </c>
    </row>
    <row r="32" spans="1:13" ht="37.5" customHeight="1" x14ac:dyDescent="0.3">
      <c r="A32" s="177" t="s">
        <v>1243</v>
      </c>
      <c r="B32" s="151">
        <v>3657</v>
      </c>
      <c r="C32" s="152">
        <v>43812</v>
      </c>
      <c r="D32" s="150" t="s">
        <v>1244</v>
      </c>
      <c r="E32" s="152">
        <v>43812</v>
      </c>
      <c r="F32" s="153" t="s">
        <v>90</v>
      </c>
      <c r="G32" s="154" t="s">
        <v>84</v>
      </c>
      <c r="H32" s="154" t="s">
        <v>1249</v>
      </c>
      <c r="I32" s="151" t="s">
        <v>121</v>
      </c>
      <c r="J32" s="288">
        <v>1</v>
      </c>
      <c r="K32" s="289">
        <v>10.41</v>
      </c>
      <c r="L32" s="89">
        <f t="shared" si="0"/>
        <v>1.6656</v>
      </c>
      <c r="M32" s="91">
        <f t="shared" si="1"/>
        <v>12.0756</v>
      </c>
    </row>
    <row r="33" spans="1:13" ht="37.5" customHeight="1" x14ac:dyDescent="0.3">
      <c r="A33" s="146" t="s">
        <v>716</v>
      </c>
      <c r="B33" s="86">
        <v>1936</v>
      </c>
      <c r="C33" s="147">
        <v>43637</v>
      </c>
      <c r="D33" s="146" t="s">
        <v>717</v>
      </c>
      <c r="E33" s="147">
        <v>43637</v>
      </c>
      <c r="F33" s="148" t="s">
        <v>94</v>
      </c>
      <c r="G33" s="149" t="s">
        <v>416</v>
      </c>
      <c r="H33" s="149" t="s">
        <v>1250</v>
      </c>
      <c r="I33" s="86" t="s">
        <v>968</v>
      </c>
      <c r="J33" s="291">
        <v>1</v>
      </c>
      <c r="K33" s="194">
        <v>1600</v>
      </c>
      <c r="L33" s="89">
        <f t="shared" si="0"/>
        <v>256</v>
      </c>
      <c r="M33" s="91">
        <f t="shared" si="1"/>
        <v>1856</v>
      </c>
    </row>
    <row r="34" spans="1:13" ht="37.5" customHeight="1" x14ac:dyDescent="0.3">
      <c r="A34" s="146" t="s">
        <v>716</v>
      </c>
      <c r="B34" s="86">
        <v>1936</v>
      </c>
      <c r="C34" s="147">
        <v>43637</v>
      </c>
      <c r="D34" s="146" t="s">
        <v>717</v>
      </c>
      <c r="E34" s="147">
        <v>43637</v>
      </c>
      <c r="F34" s="148" t="s">
        <v>94</v>
      </c>
      <c r="G34" s="149" t="s">
        <v>416</v>
      </c>
      <c r="H34" s="149" t="s">
        <v>1251</v>
      </c>
      <c r="I34" s="86" t="s">
        <v>968</v>
      </c>
      <c r="J34" s="291">
        <v>1</v>
      </c>
      <c r="K34" s="194">
        <v>1600</v>
      </c>
      <c r="L34" s="89">
        <f t="shared" si="0"/>
        <v>256</v>
      </c>
      <c r="M34" s="91">
        <f t="shared" si="1"/>
        <v>1856</v>
      </c>
    </row>
    <row r="35" spans="1:13" ht="37.5" customHeight="1" x14ac:dyDescent="0.3">
      <c r="A35" s="146" t="s">
        <v>716</v>
      </c>
      <c r="B35" s="86">
        <v>1936</v>
      </c>
      <c r="C35" s="147">
        <v>43637</v>
      </c>
      <c r="D35" s="146" t="s">
        <v>717</v>
      </c>
      <c r="E35" s="147">
        <v>43637</v>
      </c>
      <c r="F35" s="148" t="s">
        <v>94</v>
      </c>
      <c r="G35" s="149" t="s">
        <v>416</v>
      </c>
      <c r="H35" s="149" t="s">
        <v>1252</v>
      </c>
      <c r="I35" s="86" t="s">
        <v>968</v>
      </c>
      <c r="J35" s="291">
        <v>1</v>
      </c>
      <c r="K35" s="194">
        <v>1600</v>
      </c>
      <c r="L35" s="89">
        <f t="shared" si="0"/>
        <v>256</v>
      </c>
      <c r="M35" s="91">
        <f t="shared" si="1"/>
        <v>1856</v>
      </c>
    </row>
    <row r="36" spans="1:13" ht="37.5" customHeight="1" thickBot="1" x14ac:dyDescent="0.35">
      <c r="A36" s="457"/>
      <c r="B36" s="161"/>
      <c r="C36" s="172"/>
      <c r="D36" s="173"/>
      <c r="E36" s="172"/>
      <c r="F36" s="174" t="s">
        <v>90</v>
      </c>
      <c r="G36" s="165" t="s">
        <v>84</v>
      </c>
      <c r="H36" s="165"/>
      <c r="I36" s="161"/>
      <c r="J36" s="458"/>
      <c r="K36" s="219"/>
      <c r="L36" s="206"/>
      <c r="M36" s="175">
        <v>19027.36</v>
      </c>
    </row>
    <row r="37" spans="1:13" ht="22.5" customHeight="1" thickBot="1" x14ac:dyDescent="0.35">
      <c r="M37" s="234">
        <f>SUM(M12:M36)</f>
        <v>59999.998399999997</v>
      </c>
    </row>
    <row r="38" spans="1:13" x14ac:dyDescent="0.3">
      <c r="A38" s="28" t="s">
        <v>67</v>
      </c>
      <c r="B38" s="25"/>
    </row>
    <row r="40" spans="1:13" x14ac:dyDescent="0.3">
      <c r="A40" s="472" t="s">
        <v>85</v>
      </c>
      <c r="B40" s="472"/>
      <c r="D40" s="472" t="s">
        <v>203</v>
      </c>
      <c r="E40" s="472"/>
      <c r="F40" s="24"/>
      <c r="H40" s="404" t="s">
        <v>283</v>
      </c>
      <c r="J40" s="472" t="s">
        <v>86</v>
      </c>
      <c r="K40" s="472"/>
      <c r="L40" s="472"/>
    </row>
    <row r="41" spans="1:13" x14ac:dyDescent="0.3">
      <c r="A41" s="467" t="s">
        <v>0</v>
      </c>
      <c r="B41" s="467"/>
      <c r="C41" s="49"/>
      <c r="D41" s="467" t="s">
        <v>1</v>
      </c>
      <c r="E41" s="467"/>
      <c r="F41" s="49"/>
      <c r="G41" s="49"/>
      <c r="H41" s="403" t="s">
        <v>2</v>
      </c>
      <c r="I41" s="49"/>
      <c r="J41" s="467" t="s">
        <v>76</v>
      </c>
      <c r="K41" s="467"/>
      <c r="L41" s="467"/>
      <c r="M41" s="49"/>
    </row>
    <row r="43" spans="1:13" s="25" customFormat="1" ht="15" customHeight="1" x14ac:dyDescent="0.25">
      <c r="A43" s="468" t="s">
        <v>25</v>
      </c>
      <c r="B43" s="468"/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8"/>
    </row>
  </sheetData>
  <mergeCells count="16">
    <mergeCell ref="A41:B41"/>
    <mergeCell ref="D41:E41"/>
    <mergeCell ref="J41:L41"/>
    <mergeCell ref="A43:M43"/>
    <mergeCell ref="A9:B9"/>
    <mergeCell ref="C9:G9"/>
    <mergeCell ref="I9:M9"/>
    <mergeCell ref="A40:B40"/>
    <mergeCell ref="D40:E40"/>
    <mergeCell ref="J40:L40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2" fitToHeight="0" orientation="landscape" r:id="rId2"/>
  <rowBreaks count="1" manualBreakCount="1">
    <brk id="42" max="13" man="1"/>
  </rowBreaks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view="pageBreakPreview" zoomScale="80" zoomScaleNormal="88" zoomScaleSheetLayoutView="80" zoomScalePageLayoutView="70" workbookViewId="0">
      <selection activeCell="A33" sqref="A33:M33"/>
    </sheetView>
  </sheetViews>
  <sheetFormatPr baseColWidth="10" defaultRowHeight="16.5" x14ac:dyDescent="0.3"/>
  <cols>
    <col min="1" max="1" width="15.285156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05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</row>
    <row r="3" spans="1:13" ht="18.75" x14ac:dyDescent="0.3">
      <c r="A3" s="28" t="s">
        <v>28</v>
      </c>
      <c r="B3" s="28" t="s">
        <v>87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13" ht="18.75" x14ac:dyDescent="0.3">
      <c r="A4" s="28"/>
      <c r="B4" s="28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723</v>
      </c>
      <c r="D9" s="470"/>
      <c r="E9" s="470"/>
      <c r="F9" s="470"/>
      <c r="G9" s="470"/>
      <c r="H9" s="11" t="s">
        <v>47</v>
      </c>
      <c r="I9" s="471" t="s">
        <v>724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1.75" customHeight="1" x14ac:dyDescent="0.3">
      <c r="A12" s="409" t="s">
        <v>719</v>
      </c>
      <c r="B12" s="410">
        <v>1458</v>
      </c>
      <c r="C12" s="411">
        <v>43615</v>
      </c>
      <c r="D12" s="412" t="s">
        <v>720</v>
      </c>
      <c r="E12" s="411">
        <v>43615</v>
      </c>
      <c r="F12" s="413" t="s">
        <v>90</v>
      </c>
      <c r="G12" s="414" t="s">
        <v>84</v>
      </c>
      <c r="H12" s="414" t="s">
        <v>196</v>
      </c>
      <c r="I12" s="410" t="s">
        <v>121</v>
      </c>
      <c r="J12" s="335">
        <v>18</v>
      </c>
      <c r="K12" s="336">
        <v>1068.97</v>
      </c>
      <c r="L12" s="290">
        <f>0.16*(J12*K12)</f>
        <v>3078.6336000000001</v>
      </c>
      <c r="M12" s="91">
        <f>(J12*K12)+L12</f>
        <v>22320.0936</v>
      </c>
    </row>
    <row r="13" spans="1:13" ht="51.75" customHeight="1" x14ac:dyDescent="0.3">
      <c r="A13" s="86" t="s">
        <v>719</v>
      </c>
      <c r="B13" s="86">
        <v>1458</v>
      </c>
      <c r="C13" s="147">
        <v>43615</v>
      </c>
      <c r="D13" s="146" t="s">
        <v>720</v>
      </c>
      <c r="E13" s="147">
        <v>43615</v>
      </c>
      <c r="F13" s="148" t="s">
        <v>90</v>
      </c>
      <c r="G13" s="149" t="s">
        <v>84</v>
      </c>
      <c r="H13" s="149" t="s">
        <v>1061</v>
      </c>
      <c r="I13" s="86" t="s">
        <v>121</v>
      </c>
      <c r="J13" s="288">
        <v>4</v>
      </c>
      <c r="K13" s="289">
        <v>1310.3399999999999</v>
      </c>
      <c r="L13" s="89">
        <f t="shared" ref="L13:L17" si="0">(J13*K13)*0.16</f>
        <v>838.61759999999992</v>
      </c>
      <c r="M13" s="91">
        <f t="shared" ref="M13:M17" si="1">(J13*K13)+L13</f>
        <v>6079.9775999999993</v>
      </c>
    </row>
    <row r="14" spans="1:13" ht="51.75" customHeight="1" x14ac:dyDescent="0.3">
      <c r="A14" s="86" t="s">
        <v>719</v>
      </c>
      <c r="B14" s="86">
        <v>1458</v>
      </c>
      <c r="C14" s="147">
        <v>43615</v>
      </c>
      <c r="D14" s="146" t="s">
        <v>720</v>
      </c>
      <c r="E14" s="147">
        <v>43615</v>
      </c>
      <c r="F14" s="148" t="s">
        <v>90</v>
      </c>
      <c r="G14" s="149" t="s">
        <v>84</v>
      </c>
      <c r="H14" s="72" t="s">
        <v>1253</v>
      </c>
      <c r="I14" s="73" t="s">
        <v>121</v>
      </c>
      <c r="J14" s="77">
        <v>3</v>
      </c>
      <c r="K14" s="78">
        <v>1379.31</v>
      </c>
      <c r="L14" s="89">
        <f t="shared" si="0"/>
        <v>662.06880000000001</v>
      </c>
      <c r="M14" s="91">
        <f t="shared" si="1"/>
        <v>4799.9988000000003</v>
      </c>
    </row>
    <row r="15" spans="1:13" ht="51.75" customHeight="1" x14ac:dyDescent="0.3">
      <c r="A15" s="86" t="s">
        <v>719</v>
      </c>
      <c r="B15" s="86">
        <v>1458</v>
      </c>
      <c r="C15" s="147">
        <v>43615</v>
      </c>
      <c r="D15" s="146" t="s">
        <v>720</v>
      </c>
      <c r="E15" s="147">
        <v>43615</v>
      </c>
      <c r="F15" s="148" t="s">
        <v>90</v>
      </c>
      <c r="G15" s="149" t="s">
        <v>84</v>
      </c>
      <c r="H15" s="149" t="s">
        <v>180</v>
      </c>
      <c r="I15" s="86" t="s">
        <v>481</v>
      </c>
      <c r="J15" s="77">
        <v>18</v>
      </c>
      <c r="K15" s="78">
        <v>155.16999999999999</v>
      </c>
      <c r="L15" s="290">
        <f t="shared" si="0"/>
        <v>446.88959999999997</v>
      </c>
      <c r="M15" s="91">
        <f t="shared" si="1"/>
        <v>3239.9495999999999</v>
      </c>
    </row>
    <row r="16" spans="1:13" ht="51.75" customHeight="1" x14ac:dyDescent="0.3">
      <c r="A16" s="159" t="s">
        <v>719</v>
      </c>
      <c r="B16" s="73">
        <v>1458</v>
      </c>
      <c r="C16" s="75">
        <v>43615</v>
      </c>
      <c r="D16" s="74" t="s">
        <v>720</v>
      </c>
      <c r="E16" s="75">
        <v>43615</v>
      </c>
      <c r="F16" s="70" t="s">
        <v>90</v>
      </c>
      <c r="G16" s="149" t="s">
        <v>84</v>
      </c>
      <c r="H16" s="149" t="s">
        <v>1254</v>
      </c>
      <c r="I16" s="86" t="s">
        <v>148</v>
      </c>
      <c r="J16" s="77">
        <v>20</v>
      </c>
      <c r="K16" s="78">
        <v>19.82</v>
      </c>
      <c r="L16" s="89">
        <f t="shared" si="0"/>
        <v>63.423999999999999</v>
      </c>
      <c r="M16" s="91">
        <f t="shared" si="1"/>
        <v>459.82399999999996</v>
      </c>
    </row>
    <row r="17" spans="1:13" ht="49.5" customHeight="1" thickBot="1" x14ac:dyDescent="0.35">
      <c r="A17" s="189" t="s">
        <v>721</v>
      </c>
      <c r="B17" s="184">
        <v>1931</v>
      </c>
      <c r="C17" s="162">
        <v>43637</v>
      </c>
      <c r="D17" s="163" t="s">
        <v>722</v>
      </c>
      <c r="E17" s="162">
        <v>43637</v>
      </c>
      <c r="F17" s="164" t="s">
        <v>94</v>
      </c>
      <c r="G17" s="182" t="s">
        <v>416</v>
      </c>
      <c r="H17" s="182" t="s">
        <v>1255</v>
      </c>
      <c r="I17" s="184" t="s">
        <v>1223</v>
      </c>
      <c r="J17" s="185">
        <v>4</v>
      </c>
      <c r="K17" s="186">
        <v>1100</v>
      </c>
      <c r="L17" s="229">
        <f t="shared" si="0"/>
        <v>704</v>
      </c>
      <c r="M17" s="91">
        <f t="shared" si="1"/>
        <v>5104</v>
      </c>
    </row>
    <row r="18" spans="1:13" ht="22.5" customHeight="1" thickBot="1" x14ac:dyDescent="0.35">
      <c r="M18" s="169">
        <f>SUM(M12:M17)</f>
        <v>42003.8436</v>
      </c>
    </row>
    <row r="19" spans="1:13" x14ac:dyDescent="0.3">
      <c r="A19" s="28" t="s">
        <v>67</v>
      </c>
      <c r="B19" s="25"/>
    </row>
    <row r="20" spans="1:13" x14ac:dyDescent="0.3">
      <c r="A20" s="28"/>
      <c r="B20" s="25"/>
    </row>
    <row r="21" spans="1:13" x14ac:dyDescent="0.3">
      <c r="A21" s="28"/>
      <c r="B21" s="25"/>
    </row>
    <row r="22" spans="1:13" x14ac:dyDescent="0.3">
      <c r="A22" s="28"/>
      <c r="B22" s="25"/>
    </row>
    <row r="23" spans="1:13" ht="15.75" customHeight="1" x14ac:dyDescent="0.3">
      <c r="A23" s="28"/>
      <c r="B23" s="25"/>
    </row>
    <row r="24" spans="1:13" ht="15.75" customHeight="1" x14ac:dyDescent="0.3">
      <c r="A24" s="28"/>
      <c r="B24" s="25"/>
    </row>
    <row r="25" spans="1:13" ht="15.75" customHeight="1" x14ac:dyDescent="0.3">
      <c r="A25" s="28"/>
      <c r="B25" s="25"/>
    </row>
    <row r="26" spans="1:13" ht="15.75" customHeight="1" x14ac:dyDescent="0.3">
      <c r="A26" s="28"/>
      <c r="B26" s="25"/>
    </row>
    <row r="27" spans="1:13" x14ac:dyDescent="0.3">
      <c r="A27" s="28"/>
      <c r="B27" s="25"/>
    </row>
    <row r="28" spans="1:13" x14ac:dyDescent="0.3">
      <c r="A28" s="28"/>
      <c r="B28" s="25"/>
    </row>
    <row r="30" spans="1:13" x14ac:dyDescent="0.3">
      <c r="A30" s="472" t="s">
        <v>85</v>
      </c>
      <c r="B30" s="472"/>
      <c r="D30" s="472" t="s">
        <v>203</v>
      </c>
      <c r="E30" s="472"/>
      <c r="F30" s="24"/>
      <c r="H30" s="404" t="s">
        <v>283</v>
      </c>
      <c r="J30" s="472" t="s">
        <v>86</v>
      </c>
      <c r="K30" s="472"/>
      <c r="L30" s="472"/>
    </row>
    <row r="31" spans="1:13" x14ac:dyDescent="0.3">
      <c r="A31" s="467" t="s">
        <v>0</v>
      </c>
      <c r="B31" s="467"/>
      <c r="C31" s="49"/>
      <c r="D31" s="467" t="s">
        <v>1</v>
      </c>
      <c r="E31" s="467"/>
      <c r="F31" s="49"/>
      <c r="G31" s="49"/>
      <c r="H31" s="403" t="s">
        <v>2</v>
      </c>
      <c r="I31" s="49"/>
      <c r="J31" s="467" t="s">
        <v>76</v>
      </c>
      <c r="K31" s="467"/>
      <c r="L31" s="467"/>
      <c r="M31" s="49"/>
    </row>
    <row r="33" spans="1:13" s="25" customFormat="1" ht="15" customHeight="1" x14ac:dyDescent="0.25">
      <c r="A33" s="468" t="s">
        <v>25</v>
      </c>
      <c r="B33" s="468"/>
      <c r="C33" s="468"/>
      <c r="D33" s="468"/>
      <c r="E33" s="468"/>
      <c r="F33" s="468"/>
      <c r="G33" s="468"/>
      <c r="H33" s="468"/>
      <c r="I33" s="468"/>
      <c r="J33" s="468"/>
      <c r="K33" s="468"/>
      <c r="L33" s="468"/>
      <c r="M33" s="468"/>
    </row>
  </sheetData>
  <mergeCells count="16">
    <mergeCell ref="A31:B31"/>
    <mergeCell ref="D31:E31"/>
    <mergeCell ref="J31:L31"/>
    <mergeCell ref="A33:M33"/>
    <mergeCell ref="A9:B9"/>
    <mergeCell ref="C9:G9"/>
    <mergeCell ref="I9:M9"/>
    <mergeCell ref="A30:B30"/>
    <mergeCell ref="D30:E30"/>
    <mergeCell ref="J30:L30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69" orientation="landscape" r:id="rId2"/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view="pageBreakPreview" zoomScale="80" zoomScaleNormal="88" zoomScaleSheetLayoutView="80" zoomScalePageLayoutView="70" workbookViewId="0">
      <selection activeCell="M28" sqref="M28"/>
    </sheetView>
  </sheetViews>
  <sheetFormatPr baseColWidth="10" defaultRowHeight="16.5" x14ac:dyDescent="0.3"/>
  <cols>
    <col min="1" max="1" width="16.425781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05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</row>
    <row r="3" spans="1:13" ht="18.75" x14ac:dyDescent="0.3">
      <c r="A3" s="28" t="s">
        <v>28</v>
      </c>
      <c r="B3" s="28" t="s">
        <v>87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13" ht="18.75" x14ac:dyDescent="0.3">
      <c r="A4" s="28"/>
      <c r="B4" s="28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1178</v>
      </c>
      <c r="D9" s="470"/>
      <c r="E9" s="470"/>
      <c r="F9" s="470"/>
      <c r="G9" s="470"/>
      <c r="H9" s="11" t="s">
        <v>47</v>
      </c>
      <c r="I9" s="471" t="s">
        <v>1179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1.75" customHeight="1" x14ac:dyDescent="0.3">
      <c r="A12" s="415" t="s">
        <v>1256</v>
      </c>
      <c r="B12" s="410">
        <v>2241</v>
      </c>
      <c r="C12" s="411">
        <v>43665</v>
      </c>
      <c r="D12" s="412" t="s">
        <v>1257</v>
      </c>
      <c r="E12" s="411">
        <v>43665</v>
      </c>
      <c r="F12" s="413" t="s">
        <v>90</v>
      </c>
      <c r="G12" s="414" t="s">
        <v>84</v>
      </c>
      <c r="H12" s="414" t="s">
        <v>1178</v>
      </c>
      <c r="I12" s="410"/>
      <c r="J12" s="335"/>
      <c r="K12" s="336"/>
      <c r="L12" s="290"/>
      <c r="M12" s="91">
        <v>10201.02</v>
      </c>
    </row>
    <row r="13" spans="1:13" ht="51.75" customHeight="1" x14ac:dyDescent="0.3">
      <c r="A13" s="86" t="s">
        <v>1258</v>
      </c>
      <c r="B13" s="86">
        <v>3661</v>
      </c>
      <c r="C13" s="147">
        <v>43812</v>
      </c>
      <c r="D13" s="146" t="s">
        <v>1259</v>
      </c>
      <c r="E13" s="147">
        <v>43812</v>
      </c>
      <c r="F13" s="148" t="s">
        <v>90</v>
      </c>
      <c r="G13" s="149" t="s">
        <v>84</v>
      </c>
      <c r="H13" s="149" t="s">
        <v>1260</v>
      </c>
      <c r="I13" s="86" t="s">
        <v>121</v>
      </c>
      <c r="J13" s="77">
        <v>4</v>
      </c>
      <c r="K13" s="78">
        <v>1594.82</v>
      </c>
      <c r="L13" s="89">
        <f t="shared" ref="L13:L24" si="0">(J13*K13)*0.16</f>
        <v>1020.6848</v>
      </c>
      <c r="M13" s="91">
        <f t="shared" ref="M13:M24" si="1">(J13*K13)+L13</f>
        <v>7399.9647999999997</v>
      </c>
    </row>
    <row r="14" spans="1:13" ht="51.75" customHeight="1" x14ac:dyDescent="0.3">
      <c r="A14" s="86" t="s">
        <v>1258</v>
      </c>
      <c r="B14" s="86">
        <v>3661</v>
      </c>
      <c r="C14" s="147">
        <v>43812</v>
      </c>
      <c r="D14" s="146" t="s">
        <v>1259</v>
      </c>
      <c r="E14" s="147">
        <v>43812</v>
      </c>
      <c r="F14" s="148" t="s">
        <v>90</v>
      </c>
      <c r="G14" s="149" t="s">
        <v>84</v>
      </c>
      <c r="H14" s="149" t="s">
        <v>1261</v>
      </c>
      <c r="I14" s="73" t="s">
        <v>1262</v>
      </c>
      <c r="J14" s="77">
        <v>24</v>
      </c>
      <c r="K14" s="78">
        <v>191.24</v>
      </c>
      <c r="L14" s="89">
        <f t="shared" si="0"/>
        <v>734.36160000000007</v>
      </c>
      <c r="M14" s="91">
        <f t="shared" si="1"/>
        <v>5324.1216000000004</v>
      </c>
    </row>
    <row r="15" spans="1:13" ht="51.75" customHeight="1" x14ac:dyDescent="0.3">
      <c r="A15" s="86" t="s">
        <v>1258</v>
      </c>
      <c r="B15" s="86">
        <v>3661</v>
      </c>
      <c r="C15" s="147">
        <v>43812</v>
      </c>
      <c r="D15" s="146" t="s">
        <v>1259</v>
      </c>
      <c r="E15" s="147">
        <v>43812</v>
      </c>
      <c r="F15" s="148" t="s">
        <v>90</v>
      </c>
      <c r="G15" s="149" t="s">
        <v>84</v>
      </c>
      <c r="H15" s="149" t="s">
        <v>1263</v>
      </c>
      <c r="I15" s="73" t="s">
        <v>121</v>
      </c>
      <c r="J15" s="77">
        <v>6</v>
      </c>
      <c r="K15" s="78">
        <v>948.28</v>
      </c>
      <c r="L15" s="89">
        <f t="shared" si="0"/>
        <v>910.3488000000001</v>
      </c>
      <c r="M15" s="91">
        <f t="shared" si="1"/>
        <v>6600.0288</v>
      </c>
    </row>
    <row r="16" spans="1:13" ht="51.75" customHeight="1" x14ac:dyDescent="0.3">
      <c r="A16" s="86" t="s">
        <v>1258</v>
      </c>
      <c r="B16" s="86">
        <v>3661</v>
      </c>
      <c r="C16" s="147">
        <v>43812</v>
      </c>
      <c r="D16" s="146" t="s">
        <v>1259</v>
      </c>
      <c r="E16" s="147">
        <v>43812</v>
      </c>
      <c r="F16" s="148" t="s">
        <v>90</v>
      </c>
      <c r="G16" s="149" t="s">
        <v>84</v>
      </c>
      <c r="H16" s="149" t="s">
        <v>1264</v>
      </c>
      <c r="I16" s="73" t="s">
        <v>121</v>
      </c>
      <c r="J16" s="77">
        <v>1</v>
      </c>
      <c r="K16" s="78">
        <v>2112.06</v>
      </c>
      <c r="L16" s="89">
        <f t="shared" si="0"/>
        <v>337.92959999999999</v>
      </c>
      <c r="M16" s="91">
        <f t="shared" si="1"/>
        <v>2449.9895999999999</v>
      </c>
    </row>
    <row r="17" spans="1:13" ht="51.75" customHeight="1" x14ac:dyDescent="0.3">
      <c r="A17" s="86" t="s">
        <v>1258</v>
      </c>
      <c r="B17" s="86">
        <v>3661</v>
      </c>
      <c r="C17" s="147">
        <v>43812</v>
      </c>
      <c r="D17" s="146" t="s">
        <v>1259</v>
      </c>
      <c r="E17" s="147">
        <v>43812</v>
      </c>
      <c r="F17" s="148" t="s">
        <v>90</v>
      </c>
      <c r="G17" s="149" t="s">
        <v>84</v>
      </c>
      <c r="H17" s="149" t="s">
        <v>1265</v>
      </c>
      <c r="I17" s="73" t="s">
        <v>1266</v>
      </c>
      <c r="J17" s="77">
        <v>12</v>
      </c>
      <c r="K17" s="78">
        <v>142.24</v>
      </c>
      <c r="L17" s="89">
        <f t="shared" si="0"/>
        <v>273.10080000000005</v>
      </c>
      <c r="M17" s="91">
        <f t="shared" si="1"/>
        <v>1979.9808000000003</v>
      </c>
    </row>
    <row r="18" spans="1:13" ht="51.75" customHeight="1" x14ac:dyDescent="0.3">
      <c r="A18" s="86" t="s">
        <v>1258</v>
      </c>
      <c r="B18" s="86">
        <v>3661</v>
      </c>
      <c r="C18" s="147">
        <v>43812</v>
      </c>
      <c r="D18" s="146" t="s">
        <v>1259</v>
      </c>
      <c r="E18" s="147">
        <v>43812</v>
      </c>
      <c r="F18" s="148" t="s">
        <v>90</v>
      </c>
      <c r="G18" s="149" t="s">
        <v>84</v>
      </c>
      <c r="H18" s="149" t="s">
        <v>236</v>
      </c>
      <c r="I18" s="73" t="s">
        <v>142</v>
      </c>
      <c r="J18" s="77">
        <v>2</v>
      </c>
      <c r="K18" s="78">
        <v>827.59</v>
      </c>
      <c r="L18" s="89">
        <f t="shared" si="0"/>
        <v>264.8288</v>
      </c>
      <c r="M18" s="91">
        <f t="shared" si="1"/>
        <v>1920.0088000000001</v>
      </c>
    </row>
    <row r="19" spans="1:13" ht="51.75" customHeight="1" x14ac:dyDescent="0.3">
      <c r="A19" s="86" t="s">
        <v>1258</v>
      </c>
      <c r="B19" s="86">
        <v>3661</v>
      </c>
      <c r="C19" s="147">
        <v>43812</v>
      </c>
      <c r="D19" s="146" t="s">
        <v>1259</v>
      </c>
      <c r="E19" s="147">
        <v>43812</v>
      </c>
      <c r="F19" s="148" t="s">
        <v>90</v>
      </c>
      <c r="G19" s="149" t="s">
        <v>84</v>
      </c>
      <c r="H19" s="149" t="s">
        <v>1267</v>
      </c>
      <c r="I19" s="73" t="s">
        <v>255</v>
      </c>
      <c r="J19" s="77">
        <v>20</v>
      </c>
      <c r="K19" s="78">
        <v>77.59</v>
      </c>
      <c r="L19" s="89">
        <f t="shared" si="0"/>
        <v>248.28800000000004</v>
      </c>
      <c r="M19" s="91">
        <f t="shared" si="1"/>
        <v>1800.0880000000002</v>
      </c>
    </row>
    <row r="20" spans="1:13" ht="51.75" customHeight="1" x14ac:dyDescent="0.3">
      <c r="A20" s="86" t="s">
        <v>1258</v>
      </c>
      <c r="B20" s="86">
        <v>3661</v>
      </c>
      <c r="C20" s="147">
        <v>43812</v>
      </c>
      <c r="D20" s="146" t="s">
        <v>1259</v>
      </c>
      <c r="E20" s="147">
        <v>43812</v>
      </c>
      <c r="F20" s="148" t="s">
        <v>90</v>
      </c>
      <c r="G20" s="149" t="s">
        <v>84</v>
      </c>
      <c r="H20" s="149" t="s">
        <v>1268</v>
      </c>
      <c r="I20" s="73" t="s">
        <v>121</v>
      </c>
      <c r="J20" s="77">
        <v>10</v>
      </c>
      <c r="K20" s="78">
        <v>68.97</v>
      </c>
      <c r="L20" s="89">
        <f t="shared" si="0"/>
        <v>110.352</v>
      </c>
      <c r="M20" s="91">
        <f t="shared" si="1"/>
        <v>800.05200000000002</v>
      </c>
    </row>
    <row r="21" spans="1:13" ht="51.75" customHeight="1" x14ac:dyDescent="0.3">
      <c r="A21" s="86" t="s">
        <v>1258</v>
      </c>
      <c r="B21" s="86">
        <v>3661</v>
      </c>
      <c r="C21" s="147">
        <v>43812</v>
      </c>
      <c r="D21" s="146" t="s">
        <v>1259</v>
      </c>
      <c r="E21" s="147">
        <v>43812</v>
      </c>
      <c r="F21" s="148" t="s">
        <v>90</v>
      </c>
      <c r="G21" s="149" t="s">
        <v>84</v>
      </c>
      <c r="H21" s="149" t="s">
        <v>1269</v>
      </c>
      <c r="I21" s="73" t="s">
        <v>121</v>
      </c>
      <c r="J21" s="77">
        <v>4</v>
      </c>
      <c r="K21" s="78">
        <v>586.20000000000005</v>
      </c>
      <c r="L21" s="89">
        <f t="shared" si="0"/>
        <v>375.16800000000006</v>
      </c>
      <c r="M21" s="91">
        <f t="shared" si="1"/>
        <v>2719.9680000000003</v>
      </c>
    </row>
    <row r="22" spans="1:13" ht="51.75" customHeight="1" x14ac:dyDescent="0.3">
      <c r="A22" s="86" t="s">
        <v>1258</v>
      </c>
      <c r="B22" s="86">
        <v>3661</v>
      </c>
      <c r="C22" s="147">
        <v>43812</v>
      </c>
      <c r="D22" s="146" t="s">
        <v>1259</v>
      </c>
      <c r="E22" s="147">
        <v>43812</v>
      </c>
      <c r="F22" s="148" t="s">
        <v>90</v>
      </c>
      <c r="G22" s="149" t="s">
        <v>84</v>
      </c>
      <c r="H22" s="149" t="s">
        <v>1270</v>
      </c>
      <c r="I22" s="73" t="s">
        <v>121</v>
      </c>
      <c r="J22" s="77">
        <v>11</v>
      </c>
      <c r="K22" s="78">
        <v>56.03</v>
      </c>
      <c r="L22" s="89">
        <f t="shared" si="0"/>
        <v>98.612800000000007</v>
      </c>
      <c r="M22" s="91">
        <f t="shared" si="1"/>
        <v>714.94280000000003</v>
      </c>
    </row>
    <row r="23" spans="1:13" ht="51.75" customHeight="1" x14ac:dyDescent="0.3">
      <c r="A23" s="86" t="s">
        <v>1258</v>
      </c>
      <c r="B23" s="86">
        <v>3661</v>
      </c>
      <c r="C23" s="147">
        <v>43812</v>
      </c>
      <c r="D23" s="146" t="s">
        <v>1259</v>
      </c>
      <c r="E23" s="147">
        <v>43812</v>
      </c>
      <c r="F23" s="148" t="s">
        <v>90</v>
      </c>
      <c r="G23" s="149" t="s">
        <v>84</v>
      </c>
      <c r="H23" s="149" t="s">
        <v>1271</v>
      </c>
      <c r="I23" s="73" t="s">
        <v>121</v>
      </c>
      <c r="J23" s="77">
        <v>4</v>
      </c>
      <c r="K23" s="78">
        <v>57.3</v>
      </c>
      <c r="L23" s="89">
        <f t="shared" si="0"/>
        <v>36.671999999999997</v>
      </c>
      <c r="M23" s="91">
        <f t="shared" si="1"/>
        <v>265.87199999999996</v>
      </c>
    </row>
    <row r="24" spans="1:13" ht="51.75" customHeight="1" x14ac:dyDescent="0.3">
      <c r="A24" s="86" t="s">
        <v>1272</v>
      </c>
      <c r="B24" s="86">
        <v>3447</v>
      </c>
      <c r="C24" s="147">
        <v>43774</v>
      </c>
      <c r="D24" s="146" t="s">
        <v>1273</v>
      </c>
      <c r="E24" s="147">
        <v>43774</v>
      </c>
      <c r="F24" s="148" t="s">
        <v>98</v>
      </c>
      <c r="G24" s="149" t="s">
        <v>97</v>
      </c>
      <c r="H24" s="149" t="s">
        <v>1274</v>
      </c>
      <c r="I24" s="73" t="s">
        <v>1038</v>
      </c>
      <c r="J24" s="77">
        <v>1</v>
      </c>
      <c r="K24" s="78">
        <v>43900</v>
      </c>
      <c r="L24" s="89">
        <f t="shared" si="0"/>
        <v>7024</v>
      </c>
      <c r="M24" s="91">
        <f t="shared" si="1"/>
        <v>50924</v>
      </c>
    </row>
    <row r="25" spans="1:13" ht="51.75" customHeight="1" x14ac:dyDescent="0.3">
      <c r="A25" s="159" t="s">
        <v>1275</v>
      </c>
      <c r="B25" s="73">
        <v>3467</v>
      </c>
      <c r="C25" s="75">
        <v>43784</v>
      </c>
      <c r="D25" s="74" t="s">
        <v>1276</v>
      </c>
      <c r="E25" s="75">
        <v>43784</v>
      </c>
      <c r="F25" s="70" t="s">
        <v>94</v>
      </c>
      <c r="G25" s="149" t="s">
        <v>416</v>
      </c>
      <c r="H25" s="149" t="s">
        <v>1277</v>
      </c>
      <c r="I25" s="86" t="s">
        <v>1223</v>
      </c>
      <c r="J25" s="77"/>
      <c r="K25" s="78"/>
      <c r="L25" s="89"/>
      <c r="M25" s="91">
        <v>2784</v>
      </c>
    </row>
    <row r="26" spans="1:13" ht="51.75" customHeight="1" thickBot="1" x14ac:dyDescent="0.35">
      <c r="A26" s="159"/>
      <c r="B26" s="73"/>
      <c r="C26" s="75"/>
      <c r="D26" s="74"/>
      <c r="E26" s="75"/>
      <c r="F26" s="148" t="s">
        <v>90</v>
      </c>
      <c r="G26" s="149" t="s">
        <v>84</v>
      </c>
      <c r="H26" s="149"/>
      <c r="I26" s="86"/>
      <c r="J26" s="77"/>
      <c r="K26" s="78"/>
      <c r="L26" s="89"/>
      <c r="M26" s="91">
        <v>8415.98</v>
      </c>
    </row>
    <row r="27" spans="1:13" ht="22.5" customHeight="1" thickBot="1" x14ac:dyDescent="0.35">
      <c r="M27" s="169">
        <f>SUM(M12:M26)</f>
        <v>104300.0172</v>
      </c>
    </row>
    <row r="28" spans="1:13" x14ac:dyDescent="0.3">
      <c r="A28" s="28" t="s">
        <v>67</v>
      </c>
      <c r="B28" s="25"/>
    </row>
    <row r="29" spans="1:13" x14ac:dyDescent="0.3">
      <c r="A29" s="28"/>
      <c r="B29" s="25"/>
    </row>
    <row r="30" spans="1:13" x14ac:dyDescent="0.3">
      <c r="A30" s="28"/>
      <c r="B30" s="25"/>
    </row>
    <row r="31" spans="1:13" x14ac:dyDescent="0.3">
      <c r="A31" s="28"/>
      <c r="B31" s="25"/>
    </row>
    <row r="32" spans="1:13" ht="15.75" customHeight="1" x14ac:dyDescent="0.3">
      <c r="A32" s="28"/>
      <c r="B32" s="25"/>
    </row>
    <row r="33" spans="1:13" ht="15.75" customHeight="1" x14ac:dyDescent="0.3">
      <c r="A33" s="28"/>
      <c r="B33" s="25"/>
    </row>
    <row r="34" spans="1:13" ht="15.75" customHeight="1" x14ac:dyDescent="0.3">
      <c r="A34" s="28"/>
      <c r="B34" s="25"/>
    </row>
    <row r="35" spans="1:13" ht="15.75" customHeight="1" x14ac:dyDescent="0.3">
      <c r="A35" s="28"/>
      <c r="B35" s="25"/>
    </row>
    <row r="36" spans="1:13" x14ac:dyDescent="0.3">
      <c r="A36" s="28"/>
      <c r="B36" s="25"/>
    </row>
    <row r="37" spans="1:13" x14ac:dyDescent="0.3">
      <c r="A37" s="28"/>
      <c r="B37" s="25"/>
    </row>
    <row r="39" spans="1:13" x14ac:dyDescent="0.3">
      <c r="A39" s="472" t="s">
        <v>85</v>
      </c>
      <c r="B39" s="472"/>
      <c r="D39" s="472" t="s">
        <v>203</v>
      </c>
      <c r="E39" s="472"/>
      <c r="F39" s="24"/>
      <c r="H39" s="404" t="s">
        <v>283</v>
      </c>
      <c r="J39" s="472" t="s">
        <v>86</v>
      </c>
      <c r="K39" s="472"/>
      <c r="L39" s="472"/>
    </row>
    <row r="40" spans="1:13" x14ac:dyDescent="0.3">
      <c r="A40" s="467" t="s">
        <v>0</v>
      </c>
      <c r="B40" s="467"/>
      <c r="C40" s="49"/>
      <c r="D40" s="467" t="s">
        <v>1</v>
      </c>
      <c r="E40" s="467"/>
      <c r="F40" s="49"/>
      <c r="G40" s="49"/>
      <c r="H40" s="403" t="s">
        <v>2</v>
      </c>
      <c r="I40" s="49"/>
      <c r="J40" s="467" t="s">
        <v>76</v>
      </c>
      <c r="K40" s="467"/>
      <c r="L40" s="467"/>
      <c r="M40" s="49"/>
    </row>
    <row r="42" spans="1:13" s="25" customFormat="1" ht="15" customHeight="1" x14ac:dyDescent="0.25">
      <c r="A42" s="468" t="s">
        <v>25</v>
      </c>
      <c r="B42" s="468"/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</row>
  </sheetData>
  <mergeCells count="16">
    <mergeCell ref="A40:B40"/>
    <mergeCell ref="D40:E40"/>
    <mergeCell ref="J40:L40"/>
    <mergeCell ref="A42:M42"/>
    <mergeCell ref="A9:B9"/>
    <mergeCell ref="C9:G9"/>
    <mergeCell ref="I9:M9"/>
    <mergeCell ref="A39:B39"/>
    <mergeCell ref="D39:E39"/>
    <mergeCell ref="J39:L39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44" orientation="landscape" r:id="rId2"/>
  <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view="pageBreakPreview" zoomScale="80" zoomScaleNormal="88" zoomScaleSheetLayoutView="80" zoomScalePageLayoutView="70" workbookViewId="0">
      <selection activeCell="M33" sqref="M33"/>
    </sheetView>
  </sheetViews>
  <sheetFormatPr baseColWidth="10" defaultRowHeight="16.5" x14ac:dyDescent="0.3"/>
  <cols>
    <col min="1" max="1" width="16.425781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05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</row>
    <row r="3" spans="1:13" ht="18.75" x14ac:dyDescent="0.3">
      <c r="A3" s="28" t="s">
        <v>28</v>
      </c>
      <c r="B3" s="28" t="s">
        <v>87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13" ht="18.75" x14ac:dyDescent="0.3">
      <c r="A4" s="28"/>
      <c r="B4" s="28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1178</v>
      </c>
      <c r="D9" s="470"/>
      <c r="E9" s="470"/>
      <c r="F9" s="470"/>
      <c r="G9" s="470"/>
      <c r="H9" s="11" t="s">
        <v>47</v>
      </c>
      <c r="I9" s="471" t="s">
        <v>1278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1.75" customHeight="1" thickBot="1" x14ac:dyDescent="0.35">
      <c r="A12" s="416" t="s">
        <v>1279</v>
      </c>
      <c r="B12" s="410">
        <v>2241</v>
      </c>
      <c r="C12" s="411">
        <v>43665</v>
      </c>
      <c r="D12" s="412"/>
      <c r="E12" s="411">
        <v>43665</v>
      </c>
      <c r="F12" s="413" t="s">
        <v>89</v>
      </c>
      <c r="G12" s="414" t="s">
        <v>1280</v>
      </c>
      <c r="H12" s="414" t="s">
        <v>613</v>
      </c>
      <c r="I12" s="410"/>
      <c r="J12" s="335"/>
      <c r="K12" s="336"/>
      <c r="L12" s="290"/>
      <c r="M12" s="91">
        <v>11900</v>
      </c>
    </row>
    <row r="13" spans="1:13" ht="51.75" customHeight="1" thickBot="1" x14ac:dyDescent="0.35">
      <c r="A13" s="86" t="s">
        <v>1281</v>
      </c>
      <c r="B13" s="86">
        <v>3422</v>
      </c>
      <c r="C13" s="147">
        <v>43777</v>
      </c>
      <c r="D13" s="146"/>
      <c r="E13" s="147">
        <v>43777</v>
      </c>
      <c r="F13" s="413" t="s">
        <v>89</v>
      </c>
      <c r="G13" s="414" t="s">
        <v>1280</v>
      </c>
      <c r="H13" s="414" t="s">
        <v>613</v>
      </c>
      <c r="I13" s="86"/>
      <c r="J13" s="288"/>
      <c r="K13" s="289"/>
      <c r="L13" s="89"/>
      <c r="M13" s="91">
        <v>15000</v>
      </c>
    </row>
    <row r="14" spans="1:13" ht="51.75" customHeight="1" x14ac:dyDescent="0.3">
      <c r="A14" s="417" t="s">
        <v>1282</v>
      </c>
      <c r="B14" s="417">
        <v>3652</v>
      </c>
      <c r="C14" s="418">
        <v>43784</v>
      </c>
      <c r="D14" s="419"/>
      <c r="E14" s="418">
        <v>43784</v>
      </c>
      <c r="F14" s="413" t="s">
        <v>89</v>
      </c>
      <c r="G14" s="414" t="s">
        <v>1280</v>
      </c>
      <c r="H14" s="414" t="s">
        <v>613</v>
      </c>
      <c r="I14" s="151"/>
      <c r="J14" s="420"/>
      <c r="K14" s="421"/>
      <c r="L14" s="135"/>
      <c r="M14" s="136">
        <v>15000</v>
      </c>
    </row>
    <row r="15" spans="1:13" ht="51.75" customHeight="1" x14ac:dyDescent="0.3">
      <c r="A15" s="86" t="s">
        <v>1283</v>
      </c>
      <c r="B15" s="86">
        <v>3456</v>
      </c>
      <c r="C15" s="147">
        <v>43784</v>
      </c>
      <c r="D15" s="146" t="s">
        <v>1284</v>
      </c>
      <c r="E15" s="147">
        <v>43784</v>
      </c>
      <c r="F15" s="148" t="s">
        <v>98</v>
      </c>
      <c r="G15" s="149" t="s">
        <v>97</v>
      </c>
      <c r="H15" s="149" t="s">
        <v>180</v>
      </c>
      <c r="I15" s="86" t="s">
        <v>123</v>
      </c>
      <c r="J15" s="77">
        <v>5.5</v>
      </c>
      <c r="K15" s="78">
        <v>3500</v>
      </c>
      <c r="L15" s="89">
        <f t="shared" ref="L15:L30" si="0">(J15*K15)*0.16</f>
        <v>3080</v>
      </c>
      <c r="M15" s="408">
        <f t="shared" ref="M15:M30" si="1">(J15*K15)+L15</f>
        <v>22330</v>
      </c>
    </row>
    <row r="16" spans="1:13" ht="51.75" customHeight="1" x14ac:dyDescent="0.3">
      <c r="A16" s="86" t="s">
        <v>1285</v>
      </c>
      <c r="B16" s="86">
        <v>3457</v>
      </c>
      <c r="C16" s="147">
        <v>43785</v>
      </c>
      <c r="D16" s="146" t="s">
        <v>1286</v>
      </c>
      <c r="E16" s="147">
        <v>43785</v>
      </c>
      <c r="F16" s="148" t="s">
        <v>92</v>
      </c>
      <c r="G16" s="149" t="s">
        <v>97</v>
      </c>
      <c r="H16" s="149" t="s">
        <v>1287</v>
      </c>
      <c r="I16" s="86" t="s">
        <v>1288</v>
      </c>
      <c r="J16" s="77">
        <v>1</v>
      </c>
      <c r="K16" s="78">
        <v>3501</v>
      </c>
      <c r="L16" s="89">
        <f t="shared" si="0"/>
        <v>560.16</v>
      </c>
      <c r="M16" s="408">
        <f t="shared" si="1"/>
        <v>4061.16</v>
      </c>
    </row>
    <row r="17" spans="1:13" ht="51.75" customHeight="1" x14ac:dyDescent="0.3">
      <c r="A17" s="86" t="s">
        <v>1289</v>
      </c>
      <c r="B17" s="86">
        <v>3458</v>
      </c>
      <c r="C17" s="147">
        <v>43786</v>
      </c>
      <c r="D17" s="146" t="s">
        <v>1290</v>
      </c>
      <c r="E17" s="147">
        <v>43786</v>
      </c>
      <c r="F17" s="148" t="s">
        <v>93</v>
      </c>
      <c r="G17" s="149" t="s">
        <v>97</v>
      </c>
      <c r="H17" s="149" t="s">
        <v>800</v>
      </c>
      <c r="I17" s="86" t="s">
        <v>1288</v>
      </c>
      <c r="J17" s="77">
        <v>1</v>
      </c>
      <c r="K17" s="78">
        <v>3500</v>
      </c>
      <c r="L17" s="89">
        <f t="shared" si="0"/>
        <v>560</v>
      </c>
      <c r="M17" s="408">
        <f t="shared" si="1"/>
        <v>4060</v>
      </c>
    </row>
    <row r="18" spans="1:13" ht="51.75" customHeight="1" x14ac:dyDescent="0.3">
      <c r="A18" s="86" t="s">
        <v>1291</v>
      </c>
      <c r="B18" s="86">
        <v>3459</v>
      </c>
      <c r="C18" s="147">
        <v>43787</v>
      </c>
      <c r="D18" s="146" t="s">
        <v>1292</v>
      </c>
      <c r="E18" s="147">
        <v>43787</v>
      </c>
      <c r="F18" s="148" t="s">
        <v>94</v>
      </c>
      <c r="G18" s="149" t="s">
        <v>97</v>
      </c>
      <c r="H18" s="149" t="s">
        <v>1293</v>
      </c>
      <c r="I18" s="86" t="s">
        <v>121</v>
      </c>
      <c r="J18" s="77">
        <v>350</v>
      </c>
      <c r="K18" s="78">
        <v>7</v>
      </c>
      <c r="L18" s="89">
        <f t="shared" si="0"/>
        <v>392</v>
      </c>
      <c r="M18" s="408">
        <f t="shared" si="1"/>
        <v>2842</v>
      </c>
    </row>
    <row r="19" spans="1:13" ht="51.75" customHeight="1" x14ac:dyDescent="0.3">
      <c r="A19" s="86" t="s">
        <v>1294</v>
      </c>
      <c r="B19" s="86">
        <v>3460</v>
      </c>
      <c r="C19" s="147">
        <v>43788</v>
      </c>
      <c r="D19" s="146" t="s">
        <v>1295</v>
      </c>
      <c r="E19" s="147">
        <v>43788</v>
      </c>
      <c r="F19" s="148" t="s">
        <v>129</v>
      </c>
      <c r="G19" s="149" t="s">
        <v>97</v>
      </c>
      <c r="H19" s="149" t="s">
        <v>1296</v>
      </c>
      <c r="I19" s="86" t="s">
        <v>121</v>
      </c>
      <c r="J19" s="77">
        <v>90</v>
      </c>
      <c r="K19" s="78">
        <v>115</v>
      </c>
      <c r="L19" s="89">
        <f t="shared" si="0"/>
        <v>1656</v>
      </c>
      <c r="M19" s="408">
        <f t="shared" si="1"/>
        <v>12006</v>
      </c>
    </row>
    <row r="20" spans="1:13" ht="51.75" customHeight="1" x14ac:dyDescent="0.3">
      <c r="A20" s="86" t="s">
        <v>1297</v>
      </c>
      <c r="B20" s="86">
        <v>3461</v>
      </c>
      <c r="C20" s="147">
        <v>43789</v>
      </c>
      <c r="D20" s="146" t="s">
        <v>1298</v>
      </c>
      <c r="E20" s="147">
        <v>43789</v>
      </c>
      <c r="F20" s="148" t="s">
        <v>130</v>
      </c>
      <c r="G20" s="149" t="s">
        <v>97</v>
      </c>
      <c r="H20" s="149" t="s">
        <v>1254</v>
      </c>
      <c r="I20" s="86" t="s">
        <v>148</v>
      </c>
      <c r="J20" s="77">
        <v>30</v>
      </c>
      <c r="K20" s="78">
        <v>28</v>
      </c>
      <c r="L20" s="89">
        <f t="shared" si="0"/>
        <v>134.4</v>
      </c>
      <c r="M20" s="408">
        <f t="shared" si="1"/>
        <v>974.4</v>
      </c>
    </row>
    <row r="21" spans="1:13" ht="51.75" customHeight="1" x14ac:dyDescent="0.3">
      <c r="A21" s="86" t="s">
        <v>1299</v>
      </c>
      <c r="B21" s="86">
        <v>3462</v>
      </c>
      <c r="C21" s="147">
        <v>43790</v>
      </c>
      <c r="D21" s="146" t="s">
        <v>1300</v>
      </c>
      <c r="E21" s="147">
        <v>43790</v>
      </c>
      <c r="F21" s="148" t="s">
        <v>131</v>
      </c>
      <c r="G21" s="149" t="s">
        <v>97</v>
      </c>
      <c r="H21" s="149" t="s">
        <v>1301</v>
      </c>
      <c r="I21" s="86" t="s">
        <v>148</v>
      </c>
      <c r="J21" s="77">
        <v>70</v>
      </c>
      <c r="K21" s="78">
        <v>27</v>
      </c>
      <c r="L21" s="89">
        <f t="shared" si="0"/>
        <v>302.40000000000003</v>
      </c>
      <c r="M21" s="408">
        <f t="shared" si="1"/>
        <v>2192.4</v>
      </c>
    </row>
    <row r="22" spans="1:13" ht="51.75" customHeight="1" x14ac:dyDescent="0.3">
      <c r="A22" s="86" t="s">
        <v>1302</v>
      </c>
      <c r="B22" s="86">
        <v>3463</v>
      </c>
      <c r="C22" s="147">
        <v>43791</v>
      </c>
      <c r="D22" s="146" t="s">
        <v>1303</v>
      </c>
      <c r="E22" s="147">
        <v>43791</v>
      </c>
      <c r="F22" s="148" t="s">
        <v>157</v>
      </c>
      <c r="G22" s="149" t="s">
        <v>97</v>
      </c>
      <c r="H22" s="149" t="s">
        <v>1304</v>
      </c>
      <c r="I22" s="86" t="s">
        <v>123</v>
      </c>
      <c r="J22" s="77">
        <v>27</v>
      </c>
      <c r="K22" s="78">
        <v>150</v>
      </c>
      <c r="L22" s="89">
        <f t="shared" si="0"/>
        <v>648</v>
      </c>
      <c r="M22" s="408">
        <f t="shared" si="1"/>
        <v>4698</v>
      </c>
    </row>
    <row r="23" spans="1:13" ht="51.75" customHeight="1" x14ac:dyDescent="0.3">
      <c r="A23" s="86" t="s">
        <v>1305</v>
      </c>
      <c r="B23" s="86">
        <v>3464</v>
      </c>
      <c r="C23" s="147">
        <v>43792</v>
      </c>
      <c r="D23" s="146" t="s">
        <v>1306</v>
      </c>
      <c r="E23" s="147">
        <v>43792</v>
      </c>
      <c r="F23" s="148" t="s">
        <v>158</v>
      </c>
      <c r="G23" s="149" t="s">
        <v>97</v>
      </c>
      <c r="H23" s="149" t="s">
        <v>1307</v>
      </c>
      <c r="I23" s="86" t="s">
        <v>121</v>
      </c>
      <c r="J23" s="77">
        <v>230</v>
      </c>
      <c r="K23" s="78">
        <v>18</v>
      </c>
      <c r="L23" s="89">
        <f t="shared" si="0"/>
        <v>662.4</v>
      </c>
      <c r="M23" s="408">
        <f t="shared" si="1"/>
        <v>4802.3999999999996</v>
      </c>
    </row>
    <row r="24" spans="1:13" ht="51.75" customHeight="1" x14ac:dyDescent="0.3">
      <c r="A24" s="86" t="s">
        <v>1308</v>
      </c>
      <c r="B24" s="86">
        <v>3465</v>
      </c>
      <c r="C24" s="147">
        <v>43793</v>
      </c>
      <c r="D24" s="146" t="s">
        <v>1309</v>
      </c>
      <c r="E24" s="147">
        <v>43793</v>
      </c>
      <c r="F24" s="148" t="s">
        <v>159</v>
      </c>
      <c r="G24" s="149" t="s">
        <v>97</v>
      </c>
      <c r="H24" s="149" t="s">
        <v>1310</v>
      </c>
      <c r="I24" s="86" t="s">
        <v>1311</v>
      </c>
      <c r="J24" s="77">
        <v>21</v>
      </c>
      <c r="K24" s="78">
        <v>197</v>
      </c>
      <c r="L24" s="89">
        <f t="shared" si="0"/>
        <v>661.92</v>
      </c>
      <c r="M24" s="408">
        <f t="shared" si="1"/>
        <v>4798.92</v>
      </c>
    </row>
    <row r="25" spans="1:13" ht="51.75" customHeight="1" x14ac:dyDescent="0.3">
      <c r="A25" s="86" t="s">
        <v>1312</v>
      </c>
      <c r="B25" s="86">
        <v>3466</v>
      </c>
      <c r="C25" s="147">
        <v>43794</v>
      </c>
      <c r="D25" s="146" t="s">
        <v>1313</v>
      </c>
      <c r="E25" s="147">
        <v>43794</v>
      </c>
      <c r="F25" s="148" t="s">
        <v>160</v>
      </c>
      <c r="G25" s="149" t="s">
        <v>97</v>
      </c>
      <c r="H25" s="149" t="s">
        <v>792</v>
      </c>
      <c r="I25" s="86" t="s">
        <v>139</v>
      </c>
      <c r="J25" s="77">
        <v>35</v>
      </c>
      <c r="K25" s="78">
        <v>85</v>
      </c>
      <c r="L25" s="89">
        <f t="shared" si="0"/>
        <v>476</v>
      </c>
      <c r="M25" s="408">
        <f t="shared" si="1"/>
        <v>3451</v>
      </c>
    </row>
    <row r="26" spans="1:13" ht="51.75" customHeight="1" x14ac:dyDescent="0.3">
      <c r="A26" s="86" t="s">
        <v>1314</v>
      </c>
      <c r="B26" s="86">
        <v>3467</v>
      </c>
      <c r="C26" s="147">
        <v>43795</v>
      </c>
      <c r="D26" s="146" t="s">
        <v>1315</v>
      </c>
      <c r="E26" s="147">
        <v>43795</v>
      </c>
      <c r="F26" s="148" t="s">
        <v>161</v>
      </c>
      <c r="G26" s="149" t="s">
        <v>97</v>
      </c>
      <c r="H26" s="149" t="s">
        <v>1316</v>
      </c>
      <c r="I26" s="86" t="s">
        <v>139</v>
      </c>
      <c r="J26" s="77">
        <v>5</v>
      </c>
      <c r="K26" s="78">
        <v>125</v>
      </c>
      <c r="L26" s="89">
        <f t="shared" si="0"/>
        <v>100</v>
      </c>
      <c r="M26" s="408">
        <f t="shared" si="1"/>
        <v>725</v>
      </c>
    </row>
    <row r="27" spans="1:13" ht="51.75" customHeight="1" x14ac:dyDescent="0.3">
      <c r="A27" s="86" t="s">
        <v>1317</v>
      </c>
      <c r="B27" s="86">
        <v>3468</v>
      </c>
      <c r="C27" s="147">
        <v>43796</v>
      </c>
      <c r="D27" s="146" t="s">
        <v>1318</v>
      </c>
      <c r="E27" s="147">
        <v>43796</v>
      </c>
      <c r="F27" s="148" t="s">
        <v>162</v>
      </c>
      <c r="G27" s="149" t="s">
        <v>97</v>
      </c>
      <c r="H27" s="149" t="s">
        <v>1319</v>
      </c>
      <c r="I27" s="86" t="s">
        <v>148</v>
      </c>
      <c r="J27" s="77">
        <v>10</v>
      </c>
      <c r="K27" s="78">
        <v>37</v>
      </c>
      <c r="L27" s="89">
        <f t="shared" si="0"/>
        <v>59.2</v>
      </c>
      <c r="M27" s="408">
        <f t="shared" si="1"/>
        <v>429.2</v>
      </c>
    </row>
    <row r="28" spans="1:13" ht="51.75" customHeight="1" x14ac:dyDescent="0.3">
      <c r="A28" s="86" t="s">
        <v>1320</v>
      </c>
      <c r="B28" s="86">
        <v>3469</v>
      </c>
      <c r="C28" s="147">
        <v>43797</v>
      </c>
      <c r="D28" s="146" t="s">
        <v>1321</v>
      </c>
      <c r="E28" s="147">
        <v>43797</v>
      </c>
      <c r="F28" s="148" t="s">
        <v>163</v>
      </c>
      <c r="G28" s="149" t="s">
        <v>97</v>
      </c>
      <c r="H28" s="149" t="s">
        <v>1322</v>
      </c>
      <c r="I28" s="86" t="s">
        <v>744</v>
      </c>
      <c r="J28" s="77">
        <v>3</v>
      </c>
      <c r="K28" s="78">
        <v>2150</v>
      </c>
      <c r="L28" s="89">
        <f t="shared" si="0"/>
        <v>1032</v>
      </c>
      <c r="M28" s="408">
        <f t="shared" si="1"/>
        <v>7482</v>
      </c>
    </row>
    <row r="29" spans="1:13" ht="51.75" customHeight="1" x14ac:dyDescent="0.3">
      <c r="A29" s="86" t="s">
        <v>1323</v>
      </c>
      <c r="B29" s="86">
        <v>3470</v>
      </c>
      <c r="C29" s="147">
        <v>43798</v>
      </c>
      <c r="D29" s="146" t="s">
        <v>1324</v>
      </c>
      <c r="E29" s="147">
        <v>43798</v>
      </c>
      <c r="F29" s="148" t="s">
        <v>164</v>
      </c>
      <c r="G29" s="149" t="s">
        <v>97</v>
      </c>
      <c r="H29" s="149" t="s">
        <v>1325</v>
      </c>
      <c r="I29" s="86" t="s">
        <v>744</v>
      </c>
      <c r="J29" s="77">
        <v>1</v>
      </c>
      <c r="K29" s="78">
        <v>650</v>
      </c>
      <c r="L29" s="89">
        <f t="shared" si="0"/>
        <v>104</v>
      </c>
      <c r="M29" s="408">
        <f t="shared" si="1"/>
        <v>754</v>
      </c>
    </row>
    <row r="30" spans="1:13" ht="51.75" customHeight="1" x14ac:dyDescent="0.3">
      <c r="A30" s="86" t="s">
        <v>1326</v>
      </c>
      <c r="B30" s="86">
        <v>3471</v>
      </c>
      <c r="C30" s="147">
        <v>43799</v>
      </c>
      <c r="D30" s="146" t="s">
        <v>1327</v>
      </c>
      <c r="E30" s="147">
        <v>43799</v>
      </c>
      <c r="F30" s="148" t="s">
        <v>165</v>
      </c>
      <c r="G30" s="149" t="s">
        <v>97</v>
      </c>
      <c r="H30" s="149" t="s">
        <v>1328</v>
      </c>
      <c r="I30" s="86" t="s">
        <v>744</v>
      </c>
      <c r="J30" s="77">
        <v>1</v>
      </c>
      <c r="K30" s="78">
        <v>2150</v>
      </c>
      <c r="L30" s="89">
        <f t="shared" si="0"/>
        <v>344</v>
      </c>
      <c r="M30" s="408">
        <f t="shared" si="1"/>
        <v>2494</v>
      </c>
    </row>
    <row r="31" spans="1:13" ht="22.5" customHeight="1" thickBot="1" x14ac:dyDescent="0.35">
      <c r="M31" s="234">
        <f>SUM(M12:M30)</f>
        <v>120000.47999999998</v>
      </c>
    </row>
    <row r="32" spans="1:13" x14ac:dyDescent="0.3">
      <c r="A32" s="28" t="s">
        <v>67</v>
      </c>
      <c r="B32" s="25"/>
    </row>
    <row r="33" spans="1:13" x14ac:dyDescent="0.3">
      <c r="A33" s="28"/>
      <c r="B33" s="25"/>
    </row>
    <row r="34" spans="1:13" x14ac:dyDescent="0.3">
      <c r="A34" s="28"/>
      <c r="B34" s="25"/>
    </row>
    <row r="35" spans="1:13" x14ac:dyDescent="0.3">
      <c r="A35" s="28"/>
      <c r="B35" s="25"/>
    </row>
    <row r="36" spans="1:13" ht="15.75" customHeight="1" x14ac:dyDescent="0.3">
      <c r="A36" s="28"/>
      <c r="B36" s="25"/>
    </row>
    <row r="37" spans="1:13" ht="15.75" customHeight="1" x14ac:dyDescent="0.3">
      <c r="A37" s="28"/>
      <c r="B37" s="25"/>
    </row>
    <row r="38" spans="1:13" ht="15.75" customHeight="1" x14ac:dyDescent="0.3">
      <c r="A38" s="28"/>
      <c r="B38" s="25"/>
    </row>
    <row r="39" spans="1:13" ht="15.75" customHeight="1" x14ac:dyDescent="0.3">
      <c r="A39" s="28"/>
      <c r="B39" s="25"/>
    </row>
    <row r="40" spans="1:13" x14ac:dyDescent="0.3">
      <c r="A40" s="28"/>
      <c r="B40" s="25"/>
    </row>
    <row r="41" spans="1:13" x14ac:dyDescent="0.3">
      <c r="A41" s="28"/>
      <c r="B41" s="25"/>
    </row>
    <row r="43" spans="1:13" x14ac:dyDescent="0.3">
      <c r="A43" s="472" t="s">
        <v>85</v>
      </c>
      <c r="B43" s="472"/>
      <c r="D43" s="472" t="s">
        <v>203</v>
      </c>
      <c r="E43" s="472"/>
      <c r="F43" s="24"/>
      <c r="H43" s="404" t="s">
        <v>283</v>
      </c>
      <c r="J43" s="472" t="s">
        <v>86</v>
      </c>
      <c r="K43" s="472"/>
      <c r="L43" s="472"/>
    </row>
    <row r="44" spans="1:13" x14ac:dyDescent="0.3">
      <c r="A44" s="467" t="s">
        <v>0</v>
      </c>
      <c r="B44" s="467"/>
      <c r="C44" s="49"/>
      <c r="D44" s="467" t="s">
        <v>1</v>
      </c>
      <c r="E44" s="467"/>
      <c r="F44" s="49"/>
      <c r="G44" s="49"/>
      <c r="H44" s="403" t="s">
        <v>2</v>
      </c>
      <c r="I44" s="49"/>
      <c r="J44" s="467" t="s">
        <v>76</v>
      </c>
      <c r="K44" s="467"/>
      <c r="L44" s="467"/>
      <c r="M44" s="49"/>
    </row>
    <row r="46" spans="1:13" s="25" customFormat="1" ht="15" customHeight="1" x14ac:dyDescent="0.25">
      <c r="A46" s="468" t="s">
        <v>25</v>
      </c>
      <c r="B46" s="468"/>
      <c r="C46" s="468"/>
      <c r="D46" s="468"/>
      <c r="E46" s="468"/>
      <c r="F46" s="468"/>
      <c r="G46" s="468"/>
      <c r="H46" s="468"/>
      <c r="I46" s="468"/>
      <c r="J46" s="468"/>
      <c r="K46" s="468"/>
      <c r="L46" s="468"/>
      <c r="M46" s="468"/>
    </row>
  </sheetData>
  <mergeCells count="16">
    <mergeCell ref="A44:B44"/>
    <mergeCell ref="D44:E44"/>
    <mergeCell ref="J44:L44"/>
    <mergeCell ref="A46:M46"/>
    <mergeCell ref="A9:B9"/>
    <mergeCell ref="C9:G9"/>
    <mergeCell ref="I9:M9"/>
    <mergeCell ref="A43:B43"/>
    <mergeCell ref="D43:E43"/>
    <mergeCell ref="J43:L43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38" orientation="landscape" r:id="rId2"/>
  <drawing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view="pageBreakPreview" zoomScale="80" zoomScaleNormal="88" zoomScaleSheetLayoutView="80" zoomScalePageLayoutView="70" workbookViewId="0">
      <selection activeCell="F29" sqref="F29:G29"/>
    </sheetView>
  </sheetViews>
  <sheetFormatPr baseColWidth="10" defaultRowHeight="16.5" x14ac:dyDescent="0.3"/>
  <cols>
    <col min="1" max="1" width="16.425781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05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</row>
    <row r="3" spans="1:13" ht="18.75" x14ac:dyDescent="0.3">
      <c r="A3" s="28" t="s">
        <v>28</v>
      </c>
      <c r="B3" s="28" t="s">
        <v>87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13" ht="18.75" x14ac:dyDescent="0.3">
      <c r="A4" s="28"/>
      <c r="B4" s="28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1329</v>
      </c>
      <c r="D9" s="470"/>
      <c r="E9" s="470"/>
      <c r="F9" s="470"/>
      <c r="G9" s="470"/>
      <c r="H9" s="11" t="s">
        <v>47</v>
      </c>
      <c r="I9" s="471" t="s">
        <v>1330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1.75" customHeight="1" x14ac:dyDescent="0.3">
      <c r="A12" s="416" t="s">
        <v>1331</v>
      </c>
      <c r="B12" s="410">
        <v>2968</v>
      </c>
      <c r="C12" s="411">
        <v>43756</v>
      </c>
      <c r="D12" s="412"/>
      <c r="E12" s="411">
        <v>43756</v>
      </c>
      <c r="F12" s="333" t="s">
        <v>89</v>
      </c>
      <c r="G12" s="334" t="s">
        <v>1280</v>
      </c>
      <c r="H12" s="334" t="s">
        <v>613</v>
      </c>
      <c r="I12" s="330"/>
      <c r="J12" s="335"/>
      <c r="K12" s="336"/>
      <c r="L12" s="290"/>
      <c r="M12" s="91">
        <v>6125</v>
      </c>
    </row>
    <row r="13" spans="1:13" ht="51.75" customHeight="1" x14ac:dyDescent="0.3">
      <c r="A13" s="86" t="s">
        <v>1332</v>
      </c>
      <c r="B13" s="86">
        <v>3397</v>
      </c>
      <c r="C13" s="147">
        <v>43763</v>
      </c>
      <c r="D13" s="146"/>
      <c r="E13" s="147">
        <v>43763</v>
      </c>
      <c r="F13" s="148" t="s">
        <v>89</v>
      </c>
      <c r="G13" s="149" t="s">
        <v>1280</v>
      </c>
      <c r="H13" s="149" t="s">
        <v>613</v>
      </c>
      <c r="I13" s="86"/>
      <c r="J13" s="288"/>
      <c r="K13" s="289"/>
      <c r="L13" s="89"/>
      <c r="M13" s="91">
        <v>6125</v>
      </c>
    </row>
    <row r="14" spans="1:13" ht="51.75" customHeight="1" x14ac:dyDescent="0.3">
      <c r="A14" s="417" t="s">
        <v>1333</v>
      </c>
      <c r="B14" s="417">
        <v>3418</v>
      </c>
      <c r="C14" s="418">
        <v>43770</v>
      </c>
      <c r="D14" s="419"/>
      <c r="E14" s="418">
        <v>43770</v>
      </c>
      <c r="F14" s="148" t="s">
        <v>89</v>
      </c>
      <c r="G14" s="149" t="s">
        <v>1280</v>
      </c>
      <c r="H14" s="149" t="s">
        <v>613</v>
      </c>
      <c r="I14" s="86"/>
      <c r="J14" s="420"/>
      <c r="K14" s="420"/>
      <c r="L14" s="420"/>
      <c r="M14" s="136">
        <v>6125</v>
      </c>
    </row>
    <row r="15" spans="1:13" ht="51.75" customHeight="1" x14ac:dyDescent="0.3">
      <c r="A15" s="86" t="s">
        <v>1334</v>
      </c>
      <c r="B15" s="86">
        <v>3424</v>
      </c>
      <c r="C15" s="147">
        <v>43777</v>
      </c>
      <c r="D15" s="419"/>
      <c r="E15" s="147">
        <v>43777</v>
      </c>
      <c r="F15" s="148" t="s">
        <v>100</v>
      </c>
      <c r="G15" s="149" t="s">
        <v>1280</v>
      </c>
      <c r="H15" s="149" t="s">
        <v>613</v>
      </c>
      <c r="I15" s="86"/>
      <c r="J15" s="420"/>
      <c r="K15" s="420"/>
      <c r="L15" s="420"/>
      <c r="M15" s="408">
        <v>6125</v>
      </c>
    </row>
    <row r="16" spans="1:13" ht="51.75" customHeight="1" x14ac:dyDescent="0.3">
      <c r="A16" s="86" t="s">
        <v>1335</v>
      </c>
      <c r="B16" s="86">
        <v>3651</v>
      </c>
      <c r="C16" s="147">
        <v>43784</v>
      </c>
      <c r="D16" s="419"/>
      <c r="E16" s="147">
        <v>43784</v>
      </c>
      <c r="F16" s="148" t="s">
        <v>1110</v>
      </c>
      <c r="G16" s="149" t="s">
        <v>1280</v>
      </c>
      <c r="H16" s="149" t="s">
        <v>613</v>
      </c>
      <c r="I16" s="86"/>
      <c r="J16" s="420"/>
      <c r="K16" s="420"/>
      <c r="L16" s="420"/>
      <c r="M16" s="408">
        <v>6125</v>
      </c>
    </row>
    <row r="17" spans="1:13" ht="51.75" customHeight="1" x14ac:dyDescent="0.3">
      <c r="A17" s="86" t="s">
        <v>1336</v>
      </c>
      <c r="B17" s="86">
        <v>3653</v>
      </c>
      <c r="C17" s="147">
        <v>43791</v>
      </c>
      <c r="D17" s="419"/>
      <c r="E17" s="147">
        <v>43791</v>
      </c>
      <c r="F17" s="148" t="s">
        <v>1111</v>
      </c>
      <c r="G17" s="149" t="s">
        <v>1280</v>
      </c>
      <c r="H17" s="149" t="s">
        <v>613</v>
      </c>
      <c r="I17" s="86"/>
      <c r="J17" s="420"/>
      <c r="K17" s="420"/>
      <c r="L17" s="420"/>
      <c r="M17" s="408">
        <v>6125</v>
      </c>
    </row>
    <row r="18" spans="1:13" ht="51.75" customHeight="1" x14ac:dyDescent="0.3">
      <c r="A18" s="86" t="s">
        <v>1337</v>
      </c>
      <c r="B18" s="86">
        <v>3656</v>
      </c>
      <c r="C18" s="147">
        <v>43798</v>
      </c>
      <c r="D18" s="419"/>
      <c r="E18" s="147">
        <v>43798</v>
      </c>
      <c r="F18" s="148" t="s">
        <v>1112</v>
      </c>
      <c r="G18" s="149" t="s">
        <v>1280</v>
      </c>
      <c r="H18" s="149" t="s">
        <v>613</v>
      </c>
      <c r="I18" s="86"/>
      <c r="J18" s="420"/>
      <c r="K18" s="420"/>
      <c r="L18" s="420"/>
      <c r="M18" s="408">
        <v>6125</v>
      </c>
    </row>
    <row r="19" spans="1:13" ht="51.75" customHeight="1" x14ac:dyDescent="0.3">
      <c r="A19" s="422" t="s">
        <v>1338</v>
      </c>
      <c r="B19" s="86">
        <v>3394</v>
      </c>
      <c r="C19" s="147">
        <v>43759</v>
      </c>
      <c r="D19" s="146" t="s">
        <v>1339</v>
      </c>
      <c r="E19" s="147">
        <v>43759</v>
      </c>
      <c r="F19" s="148" t="s">
        <v>94</v>
      </c>
      <c r="G19" s="149" t="s">
        <v>416</v>
      </c>
      <c r="H19" s="149" t="s">
        <v>1340</v>
      </c>
      <c r="I19" s="86"/>
      <c r="J19" s="77"/>
      <c r="K19" s="78"/>
      <c r="L19" s="89"/>
      <c r="M19" s="408">
        <v>205000</v>
      </c>
    </row>
    <row r="20" spans="1:13" ht="51.75" customHeight="1" x14ac:dyDescent="0.3">
      <c r="A20" s="86" t="s">
        <v>1341</v>
      </c>
      <c r="B20" s="86">
        <v>2954</v>
      </c>
      <c r="C20" s="147">
        <v>43754</v>
      </c>
      <c r="D20" s="146" t="s">
        <v>1342</v>
      </c>
      <c r="E20" s="147">
        <v>43754</v>
      </c>
      <c r="F20" s="148" t="s">
        <v>296</v>
      </c>
      <c r="G20" s="149" t="s">
        <v>297</v>
      </c>
      <c r="H20" s="149" t="s">
        <v>1340</v>
      </c>
      <c r="I20" s="86"/>
      <c r="J20" s="77"/>
      <c r="K20" s="78"/>
      <c r="L20" s="89"/>
      <c r="M20" s="408">
        <v>27205</v>
      </c>
    </row>
    <row r="21" spans="1:13" ht="51.75" customHeight="1" x14ac:dyDescent="0.3">
      <c r="A21" s="86" t="s">
        <v>1343</v>
      </c>
      <c r="B21" s="86">
        <v>2955</v>
      </c>
      <c r="C21" s="147">
        <v>43754</v>
      </c>
      <c r="D21" s="146" t="s">
        <v>1344</v>
      </c>
      <c r="E21" s="147">
        <v>43754</v>
      </c>
      <c r="F21" s="148" t="s">
        <v>296</v>
      </c>
      <c r="G21" s="149" t="s">
        <v>297</v>
      </c>
      <c r="H21" s="149" t="s">
        <v>1340</v>
      </c>
      <c r="I21" s="86"/>
      <c r="J21" s="77"/>
      <c r="K21" s="78"/>
      <c r="L21" s="89"/>
      <c r="M21" s="408">
        <v>45430</v>
      </c>
    </row>
    <row r="22" spans="1:13" ht="51.75" customHeight="1" x14ac:dyDescent="0.3">
      <c r="A22" s="86" t="s">
        <v>1345</v>
      </c>
      <c r="B22" s="86">
        <v>2956</v>
      </c>
      <c r="C22" s="147">
        <v>43754</v>
      </c>
      <c r="D22" s="146" t="s">
        <v>1346</v>
      </c>
      <c r="E22" s="147">
        <v>43754</v>
      </c>
      <c r="F22" s="148" t="s">
        <v>296</v>
      </c>
      <c r="G22" s="149" t="s">
        <v>297</v>
      </c>
      <c r="H22" s="149" t="s">
        <v>1340</v>
      </c>
      <c r="I22" s="86"/>
      <c r="J22" s="77"/>
      <c r="K22" s="78"/>
      <c r="L22" s="89"/>
      <c r="M22" s="408">
        <v>59220</v>
      </c>
    </row>
    <row r="23" spans="1:13" ht="51.75" customHeight="1" x14ac:dyDescent="0.3">
      <c r="A23" s="86" t="s">
        <v>1347</v>
      </c>
      <c r="B23" s="86">
        <v>2957</v>
      </c>
      <c r="C23" s="147">
        <v>43754</v>
      </c>
      <c r="D23" s="146" t="s">
        <v>1348</v>
      </c>
      <c r="E23" s="147">
        <v>43754</v>
      </c>
      <c r="F23" s="148" t="s">
        <v>296</v>
      </c>
      <c r="G23" s="149" t="s">
        <v>297</v>
      </c>
      <c r="H23" s="149" t="s">
        <v>1340</v>
      </c>
      <c r="I23" s="86"/>
      <c r="J23" s="77"/>
      <c r="K23" s="78"/>
      <c r="L23" s="89"/>
      <c r="M23" s="408">
        <v>14309</v>
      </c>
    </row>
    <row r="24" spans="1:13" ht="51.75" customHeight="1" x14ac:dyDescent="0.3">
      <c r="A24" s="86" t="s">
        <v>1349</v>
      </c>
      <c r="B24" s="86">
        <v>3449</v>
      </c>
      <c r="C24" s="147">
        <v>43781</v>
      </c>
      <c r="D24" s="146" t="s">
        <v>1350</v>
      </c>
      <c r="E24" s="147">
        <v>43781</v>
      </c>
      <c r="F24" s="148" t="s">
        <v>296</v>
      </c>
      <c r="G24" s="149" t="s">
        <v>297</v>
      </c>
      <c r="H24" s="149" t="s">
        <v>1340</v>
      </c>
      <c r="I24" s="86"/>
      <c r="J24" s="77"/>
      <c r="K24" s="78"/>
      <c r="L24" s="89"/>
      <c r="M24" s="408">
        <v>41165</v>
      </c>
    </row>
    <row r="25" spans="1:13" ht="51.75" customHeight="1" x14ac:dyDescent="0.3">
      <c r="A25" s="86" t="s">
        <v>1351</v>
      </c>
      <c r="B25" s="86">
        <v>3450</v>
      </c>
      <c r="C25" s="147">
        <v>43781</v>
      </c>
      <c r="D25" s="146" t="s">
        <v>1352</v>
      </c>
      <c r="E25" s="147">
        <v>43781</v>
      </c>
      <c r="F25" s="148" t="s">
        <v>296</v>
      </c>
      <c r="G25" s="149" t="s">
        <v>297</v>
      </c>
      <c r="H25" s="149" t="s">
        <v>1340</v>
      </c>
      <c r="I25" s="86"/>
      <c r="J25" s="77"/>
      <c r="K25" s="78"/>
      <c r="L25" s="89"/>
      <c r="M25" s="408">
        <v>11661</v>
      </c>
    </row>
    <row r="26" spans="1:13" ht="51.75" customHeight="1" x14ac:dyDescent="0.3">
      <c r="A26" s="86" t="s">
        <v>1351</v>
      </c>
      <c r="B26" s="86">
        <v>3454</v>
      </c>
      <c r="C26" s="147">
        <v>43794</v>
      </c>
      <c r="D26" s="146" t="s">
        <v>1353</v>
      </c>
      <c r="E26" s="147">
        <v>43794</v>
      </c>
      <c r="F26" s="148" t="s">
        <v>296</v>
      </c>
      <c r="G26" s="149" t="s">
        <v>297</v>
      </c>
      <c r="H26" s="149" t="s">
        <v>1340</v>
      </c>
      <c r="I26" s="86"/>
      <c r="J26" s="77"/>
      <c r="K26" s="78"/>
      <c r="L26" s="89"/>
      <c r="M26" s="408">
        <v>47607</v>
      </c>
    </row>
    <row r="27" spans="1:13" ht="51.75" customHeight="1" x14ac:dyDescent="0.3">
      <c r="A27" s="86"/>
      <c r="B27" s="86"/>
      <c r="C27" s="147"/>
      <c r="D27" s="146"/>
      <c r="E27" s="147"/>
      <c r="F27" s="148" t="s">
        <v>296</v>
      </c>
      <c r="G27" s="149" t="s">
        <v>297</v>
      </c>
      <c r="H27" s="149" t="s">
        <v>1340</v>
      </c>
      <c r="I27" s="86"/>
      <c r="J27" s="77"/>
      <c r="K27" s="78"/>
      <c r="L27" s="89"/>
      <c r="M27" s="408">
        <v>12565</v>
      </c>
    </row>
    <row r="28" spans="1:13" ht="51.75" customHeight="1" x14ac:dyDescent="0.3">
      <c r="A28" s="86"/>
      <c r="B28" s="86"/>
      <c r="C28" s="147"/>
      <c r="D28" s="146"/>
      <c r="E28" s="147"/>
      <c r="F28" s="148" t="s">
        <v>296</v>
      </c>
      <c r="G28" s="149" t="s">
        <v>297</v>
      </c>
      <c r="H28" s="149" t="s">
        <v>1340</v>
      </c>
      <c r="I28" s="86"/>
      <c r="J28" s="77"/>
      <c r="K28" s="78"/>
      <c r="L28" s="89"/>
      <c r="M28" s="408">
        <v>15033</v>
      </c>
    </row>
    <row r="29" spans="1:13" ht="51.75" customHeight="1" x14ac:dyDescent="0.3">
      <c r="A29" s="86"/>
      <c r="B29" s="86"/>
      <c r="C29" s="147"/>
      <c r="D29" s="146"/>
      <c r="E29" s="147"/>
      <c r="F29" s="148" t="s">
        <v>296</v>
      </c>
      <c r="G29" s="149" t="s">
        <v>297</v>
      </c>
      <c r="H29" s="149" t="s">
        <v>1340</v>
      </c>
      <c r="I29" s="86"/>
      <c r="J29" s="77"/>
      <c r="K29" s="78"/>
      <c r="L29" s="89"/>
      <c r="M29" s="459">
        <v>24503.86</v>
      </c>
    </row>
    <row r="30" spans="1:13" ht="22.5" customHeight="1" thickBot="1" x14ac:dyDescent="0.35">
      <c r="M30" s="234">
        <f>SUM(M12:M29)</f>
        <v>546573.86</v>
      </c>
    </row>
    <row r="31" spans="1:13" x14ac:dyDescent="0.3">
      <c r="A31" s="28" t="s">
        <v>67</v>
      </c>
      <c r="B31" s="25"/>
    </row>
    <row r="33" spans="1:13" x14ac:dyDescent="0.3">
      <c r="A33" s="472" t="s">
        <v>85</v>
      </c>
      <c r="B33" s="472"/>
      <c r="D33" s="472" t="s">
        <v>203</v>
      </c>
      <c r="E33" s="472"/>
      <c r="F33" s="24"/>
      <c r="H33" s="404" t="s">
        <v>283</v>
      </c>
      <c r="J33" s="472" t="s">
        <v>86</v>
      </c>
      <c r="K33" s="472"/>
      <c r="L33" s="472"/>
    </row>
    <row r="34" spans="1:13" x14ac:dyDescent="0.3">
      <c r="A34" s="467" t="s">
        <v>0</v>
      </c>
      <c r="B34" s="467"/>
      <c r="C34" s="49"/>
      <c r="D34" s="467" t="s">
        <v>1</v>
      </c>
      <c r="E34" s="467"/>
      <c r="F34" s="49"/>
      <c r="G34" s="49"/>
      <c r="H34" s="403" t="s">
        <v>2</v>
      </c>
      <c r="I34" s="49"/>
      <c r="J34" s="467" t="s">
        <v>76</v>
      </c>
      <c r="K34" s="467"/>
      <c r="L34" s="467"/>
      <c r="M34" s="49"/>
    </row>
    <row r="36" spans="1:13" s="25" customFormat="1" ht="15" customHeight="1" x14ac:dyDescent="0.25">
      <c r="A36" s="468" t="s">
        <v>25</v>
      </c>
      <c r="B36" s="468"/>
      <c r="C36" s="468"/>
      <c r="D36" s="468"/>
      <c r="E36" s="468"/>
      <c r="F36" s="468"/>
      <c r="G36" s="468"/>
      <c r="H36" s="468"/>
      <c r="I36" s="468"/>
      <c r="J36" s="468"/>
      <c r="K36" s="468"/>
      <c r="L36" s="468"/>
      <c r="M36" s="468"/>
    </row>
  </sheetData>
  <mergeCells count="16">
    <mergeCell ref="A34:B34"/>
    <mergeCell ref="D34:E34"/>
    <mergeCell ref="J34:L34"/>
    <mergeCell ref="A36:M36"/>
    <mergeCell ref="A9:B9"/>
    <mergeCell ref="C9:G9"/>
    <mergeCell ref="I9:M9"/>
    <mergeCell ref="A33:B33"/>
    <mergeCell ref="D33:E33"/>
    <mergeCell ref="J33:L33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44" orientation="landscape" r:id="rId2"/>
  <drawing r:id="rId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view="pageBreakPreview" zoomScale="80" zoomScaleNormal="88" zoomScaleSheetLayoutView="80" zoomScalePageLayoutView="70" workbookViewId="0">
      <selection activeCell="X9" sqref="X9"/>
    </sheetView>
  </sheetViews>
  <sheetFormatPr baseColWidth="10" defaultRowHeight="16.5" x14ac:dyDescent="0.3"/>
  <cols>
    <col min="1" max="1" width="16.42578125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2.28515625" style="1" bestFit="1" customWidth="1"/>
    <col min="14" max="14" width="5.140625" style="1" customWidth="1"/>
    <col min="15" max="15" width="11.42578125" style="1"/>
    <col min="16" max="16" width="9.5703125" style="1" customWidth="1"/>
    <col min="17" max="17" width="9.28515625" style="1" customWidth="1"/>
    <col min="18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05"/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</row>
    <row r="3" spans="1:13" ht="18.75" x14ac:dyDescent="0.3">
      <c r="A3" s="28" t="s">
        <v>28</v>
      </c>
      <c r="B3" s="28" t="s">
        <v>87</v>
      </c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13" ht="18.75" x14ac:dyDescent="0.3">
      <c r="A4" s="28"/>
      <c r="B4" s="28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1354</v>
      </c>
      <c r="D9" s="470"/>
      <c r="E9" s="470"/>
      <c r="F9" s="470"/>
      <c r="G9" s="470"/>
      <c r="H9" s="11" t="s">
        <v>47</v>
      </c>
      <c r="I9" s="471" t="s">
        <v>1355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1.75" customHeight="1" x14ac:dyDescent="0.3">
      <c r="A12" s="416" t="s">
        <v>1331</v>
      </c>
      <c r="B12" s="410">
        <v>2971</v>
      </c>
      <c r="C12" s="411">
        <v>43756</v>
      </c>
      <c r="D12" s="412"/>
      <c r="E12" s="411">
        <v>43756</v>
      </c>
      <c r="F12" s="333" t="s">
        <v>89</v>
      </c>
      <c r="G12" s="334" t="s">
        <v>1280</v>
      </c>
      <c r="H12" s="334" t="s">
        <v>613</v>
      </c>
      <c r="I12" s="410"/>
      <c r="J12" s="335"/>
      <c r="K12" s="336"/>
      <c r="L12" s="290"/>
      <c r="M12" s="91">
        <v>14700</v>
      </c>
    </row>
    <row r="13" spans="1:13" ht="51.75" customHeight="1" x14ac:dyDescent="0.3">
      <c r="A13" s="86" t="s">
        <v>1332</v>
      </c>
      <c r="B13" s="86">
        <v>3396</v>
      </c>
      <c r="C13" s="147">
        <v>43763</v>
      </c>
      <c r="D13" s="146"/>
      <c r="E13" s="147">
        <v>43763</v>
      </c>
      <c r="F13" s="148" t="s">
        <v>89</v>
      </c>
      <c r="G13" s="149" t="s">
        <v>1280</v>
      </c>
      <c r="H13" s="149" t="s">
        <v>613</v>
      </c>
      <c r="I13" s="86"/>
      <c r="J13" s="288"/>
      <c r="K13" s="289"/>
      <c r="L13" s="89"/>
      <c r="M13" s="91">
        <v>15800</v>
      </c>
    </row>
    <row r="14" spans="1:13" ht="51.75" customHeight="1" x14ac:dyDescent="0.3">
      <c r="A14" s="417" t="s">
        <v>1333</v>
      </c>
      <c r="B14" s="417">
        <v>3420</v>
      </c>
      <c r="C14" s="418">
        <v>43770</v>
      </c>
      <c r="D14" s="419"/>
      <c r="E14" s="418">
        <v>43770</v>
      </c>
      <c r="F14" s="148" t="s">
        <v>89</v>
      </c>
      <c r="G14" s="149" t="s">
        <v>1280</v>
      </c>
      <c r="H14" s="149" t="s">
        <v>613</v>
      </c>
      <c r="I14" s="151"/>
      <c r="J14" s="420"/>
      <c r="K14" s="420"/>
      <c r="L14" s="420"/>
      <c r="M14" s="136">
        <v>15800</v>
      </c>
    </row>
    <row r="15" spans="1:13" ht="51.75" customHeight="1" x14ac:dyDescent="0.3">
      <c r="A15" s="86" t="s">
        <v>1334</v>
      </c>
      <c r="B15" s="86">
        <v>3423</v>
      </c>
      <c r="C15" s="147">
        <v>43777</v>
      </c>
      <c r="D15" s="419"/>
      <c r="E15" s="147">
        <v>43777</v>
      </c>
      <c r="F15" s="148" t="s">
        <v>100</v>
      </c>
      <c r="G15" s="149" t="s">
        <v>1280</v>
      </c>
      <c r="H15" s="149" t="s">
        <v>613</v>
      </c>
      <c r="I15" s="86"/>
      <c r="J15" s="77"/>
      <c r="K15" s="77"/>
      <c r="L15" s="77"/>
      <c r="M15" s="408">
        <v>9400</v>
      </c>
    </row>
    <row r="16" spans="1:13" ht="51.75" customHeight="1" x14ac:dyDescent="0.3">
      <c r="A16" s="86" t="s">
        <v>1356</v>
      </c>
      <c r="B16" s="86">
        <v>3452</v>
      </c>
      <c r="C16" s="147">
        <v>43787</v>
      </c>
      <c r="D16" s="419" t="s">
        <v>1357</v>
      </c>
      <c r="E16" s="147">
        <v>43787</v>
      </c>
      <c r="F16" s="148" t="s">
        <v>90</v>
      </c>
      <c r="G16" s="149" t="s">
        <v>84</v>
      </c>
      <c r="H16" s="149" t="s">
        <v>180</v>
      </c>
      <c r="I16" s="73" t="s">
        <v>481</v>
      </c>
      <c r="J16" s="286">
        <v>1087</v>
      </c>
      <c r="K16" s="192">
        <v>155.16999999999999</v>
      </c>
      <c r="L16" s="193">
        <f t="shared" ref="L16:L20" si="0">J16*(K16*0.16)</f>
        <v>26987.166399999998</v>
      </c>
      <c r="M16" s="91">
        <f t="shared" ref="M16:M20" si="1">(J16*K16)+L16</f>
        <v>195656.95639999997</v>
      </c>
    </row>
    <row r="17" spans="1:13" ht="51.75" customHeight="1" x14ac:dyDescent="0.3">
      <c r="A17" s="86" t="s">
        <v>1356</v>
      </c>
      <c r="B17" s="86">
        <v>3452</v>
      </c>
      <c r="C17" s="147">
        <v>43787</v>
      </c>
      <c r="D17" s="419" t="s">
        <v>1357</v>
      </c>
      <c r="E17" s="147">
        <v>43787</v>
      </c>
      <c r="F17" s="148" t="s">
        <v>90</v>
      </c>
      <c r="G17" s="149" t="s">
        <v>84</v>
      </c>
      <c r="H17" s="149" t="s">
        <v>515</v>
      </c>
      <c r="I17" s="86" t="s">
        <v>121</v>
      </c>
      <c r="J17" s="420">
        <v>3</v>
      </c>
      <c r="K17" s="420">
        <v>189.66</v>
      </c>
      <c r="L17" s="89">
        <f t="shared" si="0"/>
        <v>91.036799999999999</v>
      </c>
      <c r="M17" s="91">
        <f t="shared" si="1"/>
        <v>660.01679999999999</v>
      </c>
    </row>
    <row r="18" spans="1:13" ht="51.75" customHeight="1" x14ac:dyDescent="0.3">
      <c r="A18" s="86" t="s">
        <v>1356</v>
      </c>
      <c r="B18" s="86">
        <v>3452</v>
      </c>
      <c r="C18" s="147">
        <v>43787</v>
      </c>
      <c r="D18" s="419" t="s">
        <v>1357</v>
      </c>
      <c r="E18" s="147">
        <v>43787</v>
      </c>
      <c r="F18" s="148" t="s">
        <v>90</v>
      </c>
      <c r="G18" s="149" t="s">
        <v>84</v>
      </c>
      <c r="H18" s="149" t="s">
        <v>1358</v>
      </c>
      <c r="I18" s="86" t="s">
        <v>121</v>
      </c>
      <c r="J18" s="420">
        <v>1</v>
      </c>
      <c r="K18" s="420">
        <v>31.9</v>
      </c>
      <c r="L18" s="89">
        <f t="shared" si="0"/>
        <v>5.1040000000000001</v>
      </c>
      <c r="M18" s="91">
        <f t="shared" si="1"/>
        <v>37.003999999999998</v>
      </c>
    </row>
    <row r="19" spans="1:13" ht="51.75" customHeight="1" x14ac:dyDescent="0.3">
      <c r="A19" s="86" t="s">
        <v>1356</v>
      </c>
      <c r="B19" s="86">
        <v>3452</v>
      </c>
      <c r="C19" s="147">
        <v>43787</v>
      </c>
      <c r="D19" s="419" t="s">
        <v>1357</v>
      </c>
      <c r="E19" s="147">
        <v>43787</v>
      </c>
      <c r="F19" s="148" t="s">
        <v>90</v>
      </c>
      <c r="G19" s="149" t="s">
        <v>84</v>
      </c>
      <c r="H19" s="149" t="s">
        <v>1359</v>
      </c>
      <c r="I19" s="86" t="s">
        <v>121</v>
      </c>
      <c r="J19" s="420">
        <v>2</v>
      </c>
      <c r="K19" s="420">
        <v>21.84</v>
      </c>
      <c r="L19" s="89">
        <f t="shared" si="0"/>
        <v>6.9888000000000003</v>
      </c>
      <c r="M19" s="91">
        <f t="shared" si="1"/>
        <v>50.668799999999997</v>
      </c>
    </row>
    <row r="20" spans="1:13" ht="51.75" customHeight="1" x14ac:dyDescent="0.3">
      <c r="A20" s="86" t="s">
        <v>1356</v>
      </c>
      <c r="B20" s="86">
        <v>3452</v>
      </c>
      <c r="C20" s="147">
        <v>43787</v>
      </c>
      <c r="D20" s="419" t="s">
        <v>1357</v>
      </c>
      <c r="E20" s="147">
        <v>43787</v>
      </c>
      <c r="F20" s="148" t="s">
        <v>90</v>
      </c>
      <c r="G20" s="149" t="s">
        <v>84</v>
      </c>
      <c r="H20" s="149" t="s">
        <v>1360</v>
      </c>
      <c r="I20" s="86" t="s">
        <v>121</v>
      </c>
      <c r="J20" s="420">
        <v>2</v>
      </c>
      <c r="K20" s="420">
        <v>19.98</v>
      </c>
      <c r="L20" s="89">
        <f t="shared" si="0"/>
        <v>6.3936000000000002</v>
      </c>
      <c r="M20" s="91">
        <f t="shared" si="1"/>
        <v>46.3536</v>
      </c>
    </row>
    <row r="21" spans="1:13" ht="51.75" customHeight="1" x14ac:dyDescent="0.3">
      <c r="A21" s="422" t="s">
        <v>1361</v>
      </c>
      <c r="B21" s="86">
        <v>3435</v>
      </c>
      <c r="C21" s="147">
        <v>43784</v>
      </c>
      <c r="D21" s="419" t="s">
        <v>1362</v>
      </c>
      <c r="E21" s="147">
        <v>43784</v>
      </c>
      <c r="F21" s="148" t="s">
        <v>94</v>
      </c>
      <c r="G21" s="149" t="s">
        <v>416</v>
      </c>
      <c r="H21" s="149" t="s">
        <v>1354</v>
      </c>
      <c r="I21" s="86"/>
      <c r="J21" s="420"/>
      <c r="K21" s="420"/>
      <c r="L21" s="420"/>
      <c r="M21" s="91">
        <v>63626</v>
      </c>
    </row>
    <row r="22" spans="1:13" ht="51.75" customHeight="1" x14ac:dyDescent="0.3">
      <c r="A22" s="86" t="s">
        <v>1363</v>
      </c>
      <c r="B22" s="86">
        <v>3603</v>
      </c>
      <c r="C22" s="147">
        <v>43805</v>
      </c>
      <c r="D22" s="419" t="s">
        <v>1364</v>
      </c>
      <c r="E22" s="147">
        <v>43805</v>
      </c>
      <c r="F22" s="148" t="s">
        <v>163</v>
      </c>
      <c r="G22" s="149" t="s">
        <v>1200</v>
      </c>
      <c r="H22" s="149" t="s">
        <v>1354</v>
      </c>
      <c r="I22" s="86"/>
      <c r="J22" s="77"/>
      <c r="K22" s="77"/>
      <c r="L22" s="420"/>
      <c r="M22" s="91">
        <v>16240</v>
      </c>
    </row>
    <row r="23" spans="1:13" ht="51.75" customHeight="1" x14ac:dyDescent="0.3">
      <c r="A23" s="422"/>
      <c r="B23" s="86">
        <v>2951</v>
      </c>
      <c r="C23" s="147">
        <v>43749</v>
      </c>
      <c r="D23" s="146" t="s">
        <v>1365</v>
      </c>
      <c r="E23" s="147">
        <v>43749</v>
      </c>
      <c r="F23" s="148" t="s">
        <v>574</v>
      </c>
      <c r="G23" s="149" t="s">
        <v>575</v>
      </c>
      <c r="H23" s="149" t="s">
        <v>1354</v>
      </c>
      <c r="I23" s="86" t="s">
        <v>1223</v>
      </c>
      <c r="J23" s="286">
        <v>6</v>
      </c>
      <c r="K23" s="192">
        <v>450</v>
      </c>
      <c r="L23" s="89">
        <f t="shared" ref="L23" si="2">J23*(K23*0.16)</f>
        <v>432</v>
      </c>
      <c r="M23" s="91">
        <f t="shared" ref="M23" si="3">(J23*K23)+L23</f>
        <v>3132</v>
      </c>
    </row>
    <row r="24" spans="1:13" ht="51.75" customHeight="1" thickBot="1" x14ac:dyDescent="0.35">
      <c r="A24" s="460"/>
      <c r="B24" s="161"/>
      <c r="C24" s="172"/>
      <c r="D24" s="173"/>
      <c r="E24" s="172"/>
      <c r="F24" s="174"/>
      <c r="G24" s="165"/>
      <c r="H24" s="165"/>
      <c r="I24" s="161"/>
      <c r="J24" s="458"/>
      <c r="K24" s="219"/>
      <c r="L24" s="206"/>
      <c r="M24" s="175"/>
    </row>
    <row r="25" spans="1:13" ht="22.5" customHeight="1" thickBot="1" x14ac:dyDescent="0.35">
      <c r="M25" s="234">
        <f>SUM(M12:M23)</f>
        <v>335148.99959999998</v>
      </c>
    </row>
    <row r="26" spans="1:13" x14ac:dyDescent="0.3">
      <c r="A26" s="28" t="s">
        <v>67</v>
      </c>
      <c r="B26" s="25"/>
    </row>
    <row r="28" spans="1:13" x14ac:dyDescent="0.3">
      <c r="A28" s="472" t="s">
        <v>85</v>
      </c>
      <c r="B28" s="472"/>
      <c r="D28" s="472" t="s">
        <v>203</v>
      </c>
      <c r="E28" s="472"/>
      <c r="F28" s="24"/>
      <c r="H28" s="404" t="s">
        <v>283</v>
      </c>
      <c r="J28" s="472" t="s">
        <v>86</v>
      </c>
      <c r="K28" s="472"/>
      <c r="L28" s="472"/>
    </row>
    <row r="29" spans="1:13" x14ac:dyDescent="0.3">
      <c r="A29" s="467" t="s">
        <v>0</v>
      </c>
      <c r="B29" s="467"/>
      <c r="C29" s="49"/>
      <c r="D29" s="467" t="s">
        <v>1</v>
      </c>
      <c r="E29" s="467"/>
      <c r="F29" s="49"/>
      <c r="G29" s="49"/>
      <c r="H29" s="403" t="s">
        <v>2</v>
      </c>
      <c r="I29" s="49"/>
      <c r="J29" s="467" t="s">
        <v>76</v>
      </c>
      <c r="K29" s="467"/>
      <c r="L29" s="467"/>
      <c r="M29" s="49"/>
    </row>
    <row r="31" spans="1:13" s="25" customFormat="1" ht="15" customHeight="1" x14ac:dyDescent="0.25">
      <c r="A31" s="468" t="s">
        <v>25</v>
      </c>
      <c r="B31" s="468"/>
      <c r="C31" s="468"/>
      <c r="D31" s="468"/>
      <c r="E31" s="468"/>
      <c r="F31" s="468"/>
      <c r="G31" s="468"/>
      <c r="H31" s="468"/>
      <c r="I31" s="468"/>
      <c r="J31" s="468"/>
      <c r="K31" s="468"/>
      <c r="L31" s="468"/>
      <c r="M31" s="468"/>
    </row>
  </sheetData>
  <mergeCells count="16">
    <mergeCell ref="A29:B29"/>
    <mergeCell ref="D29:E29"/>
    <mergeCell ref="J29:L29"/>
    <mergeCell ref="A31:M31"/>
    <mergeCell ref="A9:B9"/>
    <mergeCell ref="C9:G9"/>
    <mergeCell ref="I9:M9"/>
    <mergeCell ref="A28:B28"/>
    <mergeCell ref="D28:E28"/>
    <mergeCell ref="J28:L28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55" orientation="landscape" r:id="rId2"/>
  <drawing r:id="rId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zoomScaleNormal="100" zoomScaleSheetLayoutView="110" workbookViewId="0">
      <selection activeCell="G25" sqref="G25"/>
    </sheetView>
  </sheetViews>
  <sheetFormatPr baseColWidth="10" defaultColWidth="22" defaultRowHeight="16.5" x14ac:dyDescent="0.3"/>
  <cols>
    <col min="1" max="1" width="22" style="1" customWidth="1"/>
    <col min="2" max="2" width="69.5703125" style="1" customWidth="1"/>
    <col min="3" max="16384" width="22" style="1"/>
  </cols>
  <sheetData>
    <row r="1" spans="1:5" x14ac:dyDescent="0.3">
      <c r="A1" s="476" t="s">
        <v>77</v>
      </c>
      <c r="B1" s="476"/>
    </row>
    <row r="2" spans="1:5" x14ac:dyDescent="0.3">
      <c r="A2" s="478" t="s">
        <v>21</v>
      </c>
      <c r="B2" s="478"/>
    </row>
    <row r="3" spans="1:5" ht="17.25" thickBot="1" x14ac:dyDescent="0.35"/>
    <row r="4" spans="1:5" ht="17.25" thickBot="1" x14ac:dyDescent="0.35">
      <c r="A4" s="29" t="s">
        <v>3</v>
      </c>
      <c r="B4" s="30" t="s">
        <v>4</v>
      </c>
    </row>
    <row r="5" spans="1:5" ht="33.75" thickBot="1" x14ac:dyDescent="0.35">
      <c r="A5" s="33" t="s">
        <v>29</v>
      </c>
      <c r="B5" s="34" t="s">
        <v>30</v>
      </c>
      <c r="D5" s="27"/>
      <c r="E5" s="27"/>
    </row>
    <row r="6" spans="1:5" ht="17.25" thickBot="1" x14ac:dyDescent="0.35">
      <c r="A6" s="33" t="s">
        <v>31</v>
      </c>
      <c r="B6" s="35" t="s">
        <v>81</v>
      </c>
      <c r="D6" s="27"/>
      <c r="E6" s="27"/>
    </row>
    <row r="7" spans="1:5" ht="17.25" thickBot="1" x14ac:dyDescent="0.35">
      <c r="A7" s="33" t="s">
        <v>32</v>
      </c>
      <c r="B7" s="35" t="s">
        <v>82</v>
      </c>
      <c r="D7" s="27"/>
      <c r="E7" s="27"/>
    </row>
    <row r="8" spans="1:5" ht="17.25" thickBot="1" x14ac:dyDescent="0.35">
      <c r="A8" s="33" t="s">
        <v>33</v>
      </c>
      <c r="B8" s="35" t="s">
        <v>34</v>
      </c>
      <c r="D8" s="27"/>
      <c r="E8" s="27"/>
    </row>
    <row r="9" spans="1:5" ht="33.75" thickBot="1" x14ac:dyDescent="0.35">
      <c r="A9" s="31" t="s">
        <v>43</v>
      </c>
      <c r="B9" s="32" t="s">
        <v>83</v>
      </c>
    </row>
    <row r="10" spans="1:5" ht="17.25" thickBot="1" x14ac:dyDescent="0.35">
      <c r="A10" s="31" t="s">
        <v>44</v>
      </c>
      <c r="B10" s="32" t="s">
        <v>72</v>
      </c>
      <c r="D10" s="466"/>
      <c r="E10" s="466"/>
    </row>
    <row r="11" spans="1:5" ht="17.25" thickBot="1" x14ac:dyDescent="0.35">
      <c r="A11" s="31" t="s">
        <v>45</v>
      </c>
      <c r="B11" s="32" t="s">
        <v>73</v>
      </c>
      <c r="D11" s="466"/>
      <c r="E11" s="466"/>
    </row>
    <row r="12" spans="1:5" ht="17.25" thickBot="1" x14ac:dyDescent="0.35">
      <c r="A12" s="31" t="s">
        <v>60</v>
      </c>
      <c r="B12" s="32" t="s">
        <v>22</v>
      </c>
    </row>
    <row r="13" spans="1:5" ht="17.25" thickBot="1" x14ac:dyDescent="0.35">
      <c r="A13" s="31" t="s">
        <v>61</v>
      </c>
      <c r="B13" s="32" t="s">
        <v>26</v>
      </c>
    </row>
    <row r="14" spans="1:5" ht="33.75" thickBot="1" x14ac:dyDescent="0.35">
      <c r="A14" s="31" t="s">
        <v>62</v>
      </c>
      <c r="B14" s="32" t="s">
        <v>78</v>
      </c>
    </row>
    <row r="15" spans="1:5" ht="17.25" thickBot="1" x14ac:dyDescent="0.35">
      <c r="A15" s="31" t="s">
        <v>63</v>
      </c>
      <c r="B15" s="32" t="s">
        <v>24</v>
      </c>
    </row>
    <row r="16" spans="1:5" ht="17.25" thickBot="1" x14ac:dyDescent="0.35">
      <c r="A16" s="31" t="s">
        <v>64</v>
      </c>
      <c r="B16" s="32" t="s">
        <v>23</v>
      </c>
    </row>
    <row r="17" spans="1:2" ht="17.25" thickBot="1" x14ac:dyDescent="0.35">
      <c r="A17" s="31" t="s">
        <v>65</v>
      </c>
      <c r="B17" s="32" t="s">
        <v>5</v>
      </c>
    </row>
    <row r="18" spans="1:2" ht="17.25" thickBot="1" x14ac:dyDescent="0.35">
      <c r="A18" s="31" t="s">
        <v>66</v>
      </c>
      <c r="B18" s="32" t="s">
        <v>6</v>
      </c>
    </row>
    <row r="19" spans="1:2" ht="17.25" thickBot="1" x14ac:dyDescent="0.35">
      <c r="A19" s="31" t="s">
        <v>11</v>
      </c>
      <c r="B19" s="32" t="s">
        <v>27</v>
      </c>
    </row>
    <row r="20" spans="1:2" ht="33.75" thickBot="1" x14ac:dyDescent="0.35">
      <c r="A20" s="31" t="s">
        <v>16</v>
      </c>
      <c r="B20" s="32" t="s">
        <v>75</v>
      </c>
    </row>
    <row r="21" spans="1:2" ht="66.75" thickBot="1" x14ac:dyDescent="0.35">
      <c r="A21" s="31" t="s">
        <v>17</v>
      </c>
      <c r="B21" s="32" t="s">
        <v>20</v>
      </c>
    </row>
    <row r="22" spans="1:2" ht="50.25" thickBot="1" x14ac:dyDescent="0.35">
      <c r="A22" s="31" t="s">
        <v>18</v>
      </c>
      <c r="B22" s="32" t="s">
        <v>71</v>
      </c>
    </row>
    <row r="23" spans="1:2" ht="17.25" thickBot="1" x14ac:dyDescent="0.35">
      <c r="A23" s="31" t="s">
        <v>19</v>
      </c>
      <c r="B23" s="32" t="s">
        <v>7</v>
      </c>
    </row>
    <row r="24" spans="1:2" ht="17.25" thickBot="1" x14ac:dyDescent="0.35">
      <c r="A24" s="31" t="s">
        <v>35</v>
      </c>
      <c r="B24" s="32" t="s">
        <v>8</v>
      </c>
    </row>
    <row r="25" spans="1:2" ht="17.25" thickBot="1" x14ac:dyDescent="0.35">
      <c r="A25" s="31" t="s">
        <v>36</v>
      </c>
      <c r="B25" s="32" t="s">
        <v>9</v>
      </c>
    </row>
    <row r="26" spans="1:2" ht="33.75" thickBot="1" x14ac:dyDescent="0.35">
      <c r="A26" s="31" t="s">
        <v>37</v>
      </c>
      <c r="B26" s="32" t="s">
        <v>74</v>
      </c>
    </row>
    <row r="27" spans="1:2" ht="33.75" thickBot="1" x14ac:dyDescent="0.35">
      <c r="A27" s="36" t="s">
        <v>38</v>
      </c>
      <c r="B27" s="32" t="s">
        <v>68</v>
      </c>
    </row>
    <row r="28" spans="1:2" ht="33.75" thickBot="1" x14ac:dyDescent="0.35">
      <c r="A28" s="31" t="s">
        <v>69</v>
      </c>
      <c r="B28" s="34" t="s">
        <v>10</v>
      </c>
    </row>
    <row r="30" spans="1:2" x14ac:dyDescent="0.3">
      <c r="A30" s="25" t="s">
        <v>12</v>
      </c>
      <c r="B30" s="25"/>
    </row>
    <row r="31" spans="1:2" x14ac:dyDescent="0.3">
      <c r="A31" s="477" t="s">
        <v>39</v>
      </c>
      <c r="B31" s="477"/>
    </row>
    <row r="32" spans="1:2" x14ac:dyDescent="0.3">
      <c r="A32" s="477" t="s">
        <v>79</v>
      </c>
      <c r="B32" s="477"/>
    </row>
    <row r="33" spans="1:2" x14ac:dyDescent="0.3">
      <c r="A33" s="477" t="s">
        <v>80</v>
      </c>
      <c r="B33" s="477"/>
    </row>
    <row r="34" spans="1:2" x14ac:dyDescent="0.3">
      <c r="A34" s="475"/>
      <c r="B34" s="475"/>
    </row>
  </sheetData>
  <customSheetViews>
    <customSheetView guid="{4382ED7B-C61C-4D65-AB0D-2E826B71B5E4}" fitToPage="1" topLeftCell="A21">
      <selection activeCell="D29" sqref="D29"/>
      <pageMargins left="0.70866141732283472" right="0.70866141732283472" top="0.74803149606299213" bottom="0.74803149606299213" header="0.31496062992125984" footer="0.31496062992125984"/>
      <printOptions horizontalCentered="1"/>
      <pageSetup scale="90" orientation="portrait" r:id="rId1"/>
    </customSheetView>
  </customSheetViews>
  <mergeCells count="8">
    <mergeCell ref="A34:B34"/>
    <mergeCell ref="A1:B1"/>
    <mergeCell ref="A32:B32"/>
    <mergeCell ref="A33:B33"/>
    <mergeCell ref="D10:E10"/>
    <mergeCell ref="D11:E11"/>
    <mergeCell ref="A2:B2"/>
    <mergeCell ref="A31:B31"/>
  </mergeCells>
  <hyperlinks>
    <hyperlink ref="A1:B1" location="'ANEXO 1'!A1" display="INSTRUCTIVO PARA EL LLENADO DEL ANEXO 1 DENOMINADO: RELACIÓN DE GASTOS REALIZADOS 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view="pageBreakPreview" zoomScale="80" zoomScaleNormal="88" zoomScaleSheetLayoutView="80" zoomScalePageLayoutView="70" workbookViewId="0">
      <selection activeCell="C9" sqref="C9:G9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3" ht="18.75" x14ac:dyDescent="0.3">
      <c r="A3" s="28" t="s">
        <v>28</v>
      </c>
      <c r="B3" s="28" t="s">
        <v>87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3" ht="18.75" x14ac:dyDescent="0.3">
      <c r="A4" s="28"/>
      <c r="B4" s="28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</row>
    <row r="5" spans="1:13" x14ac:dyDescent="0.3">
      <c r="A5" s="92" t="s">
        <v>1221</v>
      </c>
      <c r="B5" s="92"/>
      <c r="C5" s="9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5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422</v>
      </c>
      <c r="D9" s="473"/>
      <c r="E9" s="473"/>
      <c r="F9" s="473"/>
      <c r="G9" s="473"/>
      <c r="H9" s="11" t="s">
        <v>47</v>
      </c>
      <c r="I9" s="471" t="s">
        <v>423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8.5" customHeight="1" x14ac:dyDescent="0.3">
      <c r="A12" s="39" t="s">
        <v>478</v>
      </c>
      <c r="B12" s="116">
        <v>1908</v>
      </c>
      <c r="C12" s="51">
        <v>43624</v>
      </c>
      <c r="D12" s="41"/>
      <c r="E12" s="51"/>
      <c r="F12" s="208" t="s">
        <v>89</v>
      </c>
      <c r="G12" s="43" t="s">
        <v>88</v>
      </c>
      <c r="H12" s="93" t="s">
        <v>424</v>
      </c>
      <c r="I12" s="45"/>
      <c r="J12" s="94"/>
      <c r="K12" s="88"/>
      <c r="L12" s="89"/>
      <c r="M12" s="298">
        <v>6125</v>
      </c>
    </row>
    <row r="13" spans="1:13" ht="48" customHeight="1" x14ac:dyDescent="0.3">
      <c r="A13" s="39" t="s">
        <v>479</v>
      </c>
      <c r="B13" s="117">
        <v>1921</v>
      </c>
      <c r="C13" s="51">
        <v>43630</v>
      </c>
      <c r="D13" s="41"/>
      <c r="E13" s="51"/>
      <c r="F13" s="249" t="s">
        <v>89</v>
      </c>
      <c r="G13" s="43" t="s">
        <v>88</v>
      </c>
      <c r="H13" s="93" t="s">
        <v>424</v>
      </c>
      <c r="I13" s="45"/>
      <c r="J13" s="46"/>
      <c r="K13" s="88"/>
      <c r="L13" s="89"/>
      <c r="M13" s="298">
        <v>6125</v>
      </c>
    </row>
    <row r="14" spans="1:13" s="23" customFormat="1" ht="51" customHeight="1" x14ac:dyDescent="0.2">
      <c r="A14" s="39" t="s">
        <v>819</v>
      </c>
      <c r="B14" s="87" t="s">
        <v>818</v>
      </c>
      <c r="C14" s="108" t="s">
        <v>820</v>
      </c>
      <c r="D14" s="41"/>
      <c r="E14" s="40"/>
      <c r="F14" s="249" t="s">
        <v>89</v>
      </c>
      <c r="G14" s="43" t="s">
        <v>88</v>
      </c>
      <c r="H14" s="93" t="s">
        <v>424</v>
      </c>
      <c r="I14" s="45"/>
      <c r="J14" s="46"/>
      <c r="K14" s="88"/>
      <c r="L14" s="89"/>
      <c r="M14" s="90">
        <v>11375</v>
      </c>
    </row>
    <row r="15" spans="1:13" ht="50.25" customHeight="1" x14ac:dyDescent="0.3">
      <c r="A15" s="39" t="s">
        <v>823</v>
      </c>
      <c r="B15" s="87" t="s">
        <v>821</v>
      </c>
      <c r="C15" s="108" t="s">
        <v>822</v>
      </c>
      <c r="D15" s="41"/>
      <c r="E15" s="40"/>
      <c r="F15" s="249" t="s">
        <v>89</v>
      </c>
      <c r="G15" s="43" t="s">
        <v>88</v>
      </c>
      <c r="H15" s="93" t="s">
        <v>424</v>
      </c>
      <c r="I15" s="45"/>
      <c r="J15" s="46"/>
      <c r="K15" s="88"/>
      <c r="L15" s="89"/>
      <c r="M15" s="90">
        <v>11375</v>
      </c>
    </row>
    <row r="16" spans="1:13" ht="50.25" customHeight="1" x14ac:dyDescent="0.3">
      <c r="A16" s="39" t="s">
        <v>826</v>
      </c>
      <c r="B16" s="87" t="s">
        <v>824</v>
      </c>
      <c r="C16" s="108" t="s">
        <v>825</v>
      </c>
      <c r="D16" s="41"/>
      <c r="E16" s="40"/>
      <c r="F16" s="249" t="s">
        <v>89</v>
      </c>
      <c r="G16" s="43" t="s">
        <v>88</v>
      </c>
      <c r="H16" s="93" t="s">
        <v>424</v>
      </c>
      <c r="I16" s="45"/>
      <c r="J16" s="46"/>
      <c r="K16" s="88"/>
      <c r="L16" s="89"/>
      <c r="M16" s="90">
        <v>8775</v>
      </c>
    </row>
    <row r="17" spans="1:13" ht="50.25" customHeight="1" x14ac:dyDescent="0.3">
      <c r="A17" s="39" t="s">
        <v>829</v>
      </c>
      <c r="B17" s="87" t="s">
        <v>827</v>
      </c>
      <c r="C17" s="108" t="s">
        <v>828</v>
      </c>
      <c r="D17" s="41"/>
      <c r="E17" s="40"/>
      <c r="F17" s="249" t="s">
        <v>89</v>
      </c>
      <c r="G17" s="43" t="s">
        <v>88</v>
      </c>
      <c r="H17" s="93" t="s">
        <v>424</v>
      </c>
      <c r="I17" s="45"/>
      <c r="J17" s="46"/>
      <c r="K17" s="88"/>
      <c r="L17" s="89"/>
      <c r="M17" s="90">
        <v>8775</v>
      </c>
    </row>
    <row r="18" spans="1:13" ht="50.25" customHeight="1" x14ac:dyDescent="0.3">
      <c r="A18" s="39" t="s">
        <v>832</v>
      </c>
      <c r="B18" s="87" t="s">
        <v>830</v>
      </c>
      <c r="C18" s="108" t="s">
        <v>831</v>
      </c>
      <c r="D18" s="41"/>
      <c r="E18" s="40"/>
      <c r="F18" s="249" t="s">
        <v>89</v>
      </c>
      <c r="G18" s="43" t="s">
        <v>88</v>
      </c>
      <c r="H18" s="93" t="s">
        <v>424</v>
      </c>
      <c r="I18" s="45"/>
      <c r="J18" s="46"/>
      <c r="K18" s="88"/>
      <c r="L18" s="89"/>
      <c r="M18" s="90">
        <v>8250</v>
      </c>
    </row>
    <row r="19" spans="1:13" ht="50.25" customHeight="1" x14ac:dyDescent="0.3">
      <c r="A19" s="39" t="s">
        <v>835</v>
      </c>
      <c r="B19" s="87" t="s">
        <v>833</v>
      </c>
      <c r="C19" s="108" t="s">
        <v>834</v>
      </c>
      <c r="D19" s="41"/>
      <c r="E19" s="40"/>
      <c r="F19" s="249" t="s">
        <v>89</v>
      </c>
      <c r="G19" s="43" t="s">
        <v>88</v>
      </c>
      <c r="H19" s="93" t="s">
        <v>424</v>
      </c>
      <c r="I19" s="45"/>
      <c r="J19" s="46"/>
      <c r="K19" s="88"/>
      <c r="L19" s="89"/>
      <c r="M19" s="90">
        <v>8250</v>
      </c>
    </row>
    <row r="20" spans="1:13" ht="50.25" customHeight="1" x14ac:dyDescent="0.3">
      <c r="A20" s="39" t="s">
        <v>838</v>
      </c>
      <c r="B20" s="87" t="s">
        <v>836</v>
      </c>
      <c r="C20" s="108" t="s">
        <v>837</v>
      </c>
      <c r="D20" s="41"/>
      <c r="E20" s="40"/>
      <c r="F20" s="249" t="s">
        <v>89</v>
      </c>
      <c r="G20" s="43" t="s">
        <v>88</v>
      </c>
      <c r="H20" s="93" t="s">
        <v>424</v>
      </c>
      <c r="I20" s="45"/>
      <c r="J20" s="46"/>
      <c r="K20" s="88"/>
      <c r="L20" s="89"/>
      <c r="M20" s="90">
        <v>8250</v>
      </c>
    </row>
    <row r="21" spans="1:13" ht="50.25" customHeight="1" x14ac:dyDescent="0.3">
      <c r="A21" s="39" t="s">
        <v>841</v>
      </c>
      <c r="B21" s="87" t="s">
        <v>839</v>
      </c>
      <c r="C21" s="108" t="s">
        <v>840</v>
      </c>
      <c r="D21" s="41"/>
      <c r="E21" s="40"/>
      <c r="F21" s="249" t="s">
        <v>89</v>
      </c>
      <c r="G21" s="43" t="s">
        <v>88</v>
      </c>
      <c r="H21" s="93" t="s">
        <v>424</v>
      </c>
      <c r="I21" s="45"/>
      <c r="J21" s="46"/>
      <c r="K21" s="88"/>
      <c r="L21" s="89"/>
      <c r="M21" s="90">
        <v>8250</v>
      </c>
    </row>
    <row r="22" spans="1:13" ht="50.25" customHeight="1" x14ac:dyDescent="0.3">
      <c r="A22" s="39" t="s">
        <v>844</v>
      </c>
      <c r="B22" s="87" t="s">
        <v>842</v>
      </c>
      <c r="C22" s="108" t="s">
        <v>843</v>
      </c>
      <c r="D22" s="41"/>
      <c r="E22" s="40"/>
      <c r="F22" s="249" t="s">
        <v>89</v>
      </c>
      <c r="G22" s="43" t="s">
        <v>88</v>
      </c>
      <c r="H22" s="93" t="s">
        <v>424</v>
      </c>
      <c r="I22" s="45"/>
      <c r="J22" s="46"/>
      <c r="K22" s="88"/>
      <c r="L22" s="89"/>
      <c r="M22" s="90">
        <v>8250</v>
      </c>
    </row>
    <row r="23" spans="1:13" ht="50.25" customHeight="1" x14ac:dyDescent="0.3">
      <c r="A23" s="39" t="s">
        <v>847</v>
      </c>
      <c r="B23" s="87" t="s">
        <v>845</v>
      </c>
      <c r="C23" s="108" t="s">
        <v>846</v>
      </c>
      <c r="D23" s="41"/>
      <c r="E23" s="40"/>
      <c r="F23" s="249" t="s">
        <v>89</v>
      </c>
      <c r="G23" s="43" t="s">
        <v>88</v>
      </c>
      <c r="H23" s="93" t="s">
        <v>424</v>
      </c>
      <c r="I23" s="45"/>
      <c r="J23" s="46"/>
      <c r="K23" s="88"/>
      <c r="L23" s="89"/>
      <c r="M23" s="90">
        <v>8250</v>
      </c>
    </row>
    <row r="24" spans="1:13" ht="50.25" customHeight="1" x14ac:dyDescent="0.3">
      <c r="A24" s="39" t="s">
        <v>850</v>
      </c>
      <c r="B24" s="87" t="s">
        <v>848</v>
      </c>
      <c r="C24" s="108" t="s">
        <v>849</v>
      </c>
      <c r="D24" s="41"/>
      <c r="E24" s="40"/>
      <c r="F24" s="249" t="s">
        <v>89</v>
      </c>
      <c r="G24" s="43" t="s">
        <v>88</v>
      </c>
      <c r="H24" s="93" t="s">
        <v>424</v>
      </c>
      <c r="I24" s="45"/>
      <c r="J24" s="46"/>
      <c r="K24" s="88"/>
      <c r="L24" s="89"/>
      <c r="M24" s="90">
        <v>6125</v>
      </c>
    </row>
    <row r="25" spans="1:13" ht="50.25" customHeight="1" x14ac:dyDescent="0.3">
      <c r="A25" s="39" t="s">
        <v>853</v>
      </c>
      <c r="B25" s="87" t="s">
        <v>851</v>
      </c>
      <c r="C25" s="108" t="s">
        <v>852</v>
      </c>
      <c r="D25" s="41"/>
      <c r="E25" s="40"/>
      <c r="F25" s="249" t="s">
        <v>89</v>
      </c>
      <c r="G25" s="43" t="s">
        <v>88</v>
      </c>
      <c r="H25" s="93" t="s">
        <v>424</v>
      </c>
      <c r="I25" s="45"/>
      <c r="J25" s="46"/>
      <c r="K25" s="88"/>
      <c r="L25" s="89"/>
      <c r="M25" s="90">
        <v>6125</v>
      </c>
    </row>
    <row r="26" spans="1:13" ht="50.25" customHeight="1" x14ac:dyDescent="0.3">
      <c r="A26" s="39" t="s">
        <v>1443</v>
      </c>
      <c r="B26" s="87" t="s">
        <v>1444</v>
      </c>
      <c r="C26" s="108" t="s">
        <v>1445</v>
      </c>
      <c r="D26" s="41"/>
      <c r="E26" s="40"/>
      <c r="F26" s="249" t="s">
        <v>89</v>
      </c>
      <c r="G26" s="43" t="s">
        <v>88</v>
      </c>
      <c r="H26" s="93" t="s">
        <v>424</v>
      </c>
      <c r="I26" s="45"/>
      <c r="J26" s="46"/>
      <c r="K26" s="88"/>
      <c r="L26" s="89"/>
      <c r="M26" s="90">
        <v>6125</v>
      </c>
    </row>
    <row r="27" spans="1:13" ht="50.25" customHeight="1" x14ac:dyDescent="0.3">
      <c r="A27" s="39" t="s">
        <v>1446</v>
      </c>
      <c r="B27" s="87" t="s">
        <v>1447</v>
      </c>
      <c r="C27" s="108" t="s">
        <v>860</v>
      </c>
      <c r="D27" s="41"/>
      <c r="E27" s="40"/>
      <c r="F27" s="249" t="s">
        <v>89</v>
      </c>
      <c r="G27" s="43" t="s">
        <v>88</v>
      </c>
      <c r="H27" s="93" t="s">
        <v>424</v>
      </c>
      <c r="I27" s="45"/>
      <c r="J27" s="46"/>
      <c r="K27" s="88"/>
      <c r="L27" s="89"/>
      <c r="M27" s="90">
        <v>6125</v>
      </c>
    </row>
    <row r="28" spans="1:13" ht="50.25" customHeight="1" x14ac:dyDescent="0.3">
      <c r="A28" s="39" t="s">
        <v>1448</v>
      </c>
      <c r="B28" s="87" t="s">
        <v>1449</v>
      </c>
      <c r="C28" s="108" t="s">
        <v>1450</v>
      </c>
      <c r="D28" s="41"/>
      <c r="E28" s="40"/>
      <c r="F28" s="249" t="s">
        <v>89</v>
      </c>
      <c r="G28" s="43" t="s">
        <v>88</v>
      </c>
      <c r="H28" s="93" t="s">
        <v>424</v>
      </c>
      <c r="I28" s="45"/>
      <c r="J28" s="46"/>
      <c r="K28" s="88"/>
      <c r="L28" s="89"/>
      <c r="M28" s="90">
        <v>6125</v>
      </c>
    </row>
    <row r="29" spans="1:13" ht="50.25" customHeight="1" x14ac:dyDescent="0.3">
      <c r="A29" s="39" t="s">
        <v>1451</v>
      </c>
      <c r="B29" s="87" t="s">
        <v>1452</v>
      </c>
      <c r="C29" s="108" t="s">
        <v>1453</v>
      </c>
      <c r="D29" s="41"/>
      <c r="E29" s="40"/>
      <c r="F29" s="249" t="s">
        <v>89</v>
      </c>
      <c r="G29" s="43" t="s">
        <v>88</v>
      </c>
      <c r="H29" s="93" t="s">
        <v>424</v>
      </c>
      <c r="I29" s="45"/>
      <c r="J29" s="46"/>
      <c r="K29" s="88"/>
      <c r="L29" s="89"/>
      <c r="M29" s="90">
        <v>6125</v>
      </c>
    </row>
    <row r="30" spans="1:13" ht="50.25" customHeight="1" x14ac:dyDescent="0.3">
      <c r="A30" s="39" t="s">
        <v>1454</v>
      </c>
      <c r="B30" s="87" t="s">
        <v>1455</v>
      </c>
      <c r="C30" s="108" t="s">
        <v>1456</v>
      </c>
      <c r="D30" s="41"/>
      <c r="E30" s="40"/>
      <c r="F30" s="249" t="s">
        <v>89</v>
      </c>
      <c r="G30" s="43" t="s">
        <v>88</v>
      </c>
      <c r="H30" s="93" t="s">
        <v>424</v>
      </c>
      <c r="I30" s="45"/>
      <c r="J30" s="46"/>
      <c r="K30" s="88"/>
      <c r="L30" s="89"/>
      <c r="M30" s="90">
        <v>6125</v>
      </c>
    </row>
    <row r="31" spans="1:13" ht="50.25" customHeight="1" x14ac:dyDescent="0.3">
      <c r="A31" s="39" t="s">
        <v>856</v>
      </c>
      <c r="B31" s="87" t="s">
        <v>854</v>
      </c>
      <c r="C31" s="108" t="s">
        <v>855</v>
      </c>
      <c r="D31" s="41" t="s">
        <v>864</v>
      </c>
      <c r="E31" s="40"/>
      <c r="F31" s="249" t="s">
        <v>296</v>
      </c>
      <c r="G31" s="43" t="s">
        <v>297</v>
      </c>
      <c r="H31" s="44"/>
      <c r="I31" s="45"/>
      <c r="J31" s="46"/>
      <c r="K31" s="88"/>
      <c r="L31" s="89"/>
      <c r="M31" s="431">
        <v>50864</v>
      </c>
    </row>
    <row r="32" spans="1:13" ht="50.25" customHeight="1" x14ac:dyDescent="0.3">
      <c r="A32" s="39" t="s">
        <v>858</v>
      </c>
      <c r="B32" s="87" t="s">
        <v>857</v>
      </c>
      <c r="C32" s="108" t="s">
        <v>855</v>
      </c>
      <c r="D32" s="41" t="s">
        <v>865</v>
      </c>
      <c r="E32" s="40"/>
      <c r="F32" s="249" t="s">
        <v>296</v>
      </c>
      <c r="G32" s="43" t="s">
        <v>297</v>
      </c>
      <c r="H32" s="44"/>
      <c r="I32" s="45"/>
      <c r="J32" s="46"/>
      <c r="K32" s="88"/>
      <c r="L32" s="89"/>
      <c r="M32" s="431">
        <v>30343</v>
      </c>
    </row>
    <row r="33" spans="1:13" ht="50.25" customHeight="1" x14ac:dyDescent="0.3">
      <c r="A33" s="39" t="s">
        <v>861</v>
      </c>
      <c r="B33" s="87" t="s">
        <v>859</v>
      </c>
      <c r="C33" s="108" t="s">
        <v>860</v>
      </c>
      <c r="D33" s="41" t="s">
        <v>866</v>
      </c>
      <c r="E33" s="40"/>
      <c r="F33" s="249" t="s">
        <v>296</v>
      </c>
      <c r="G33" s="43" t="s">
        <v>297</v>
      </c>
      <c r="H33" s="44"/>
      <c r="I33" s="45"/>
      <c r="J33" s="46"/>
      <c r="K33" s="88"/>
      <c r="L33" s="89"/>
      <c r="M33" s="90">
        <v>58900</v>
      </c>
    </row>
    <row r="34" spans="1:13" ht="50.25" customHeight="1" x14ac:dyDescent="0.3">
      <c r="A34" s="39" t="s">
        <v>863</v>
      </c>
      <c r="B34" s="87" t="s">
        <v>862</v>
      </c>
      <c r="C34" s="108" t="s">
        <v>860</v>
      </c>
      <c r="D34" s="41" t="s">
        <v>867</v>
      </c>
      <c r="E34" s="40"/>
      <c r="F34" s="249" t="s">
        <v>296</v>
      </c>
      <c r="G34" s="43" t="s">
        <v>297</v>
      </c>
      <c r="H34" s="44"/>
      <c r="I34" s="45"/>
      <c r="J34" s="46"/>
      <c r="K34" s="88"/>
      <c r="L34" s="89"/>
      <c r="M34" s="90">
        <v>27030</v>
      </c>
    </row>
    <row r="35" spans="1:13" ht="50.25" customHeight="1" x14ac:dyDescent="0.3">
      <c r="A35" s="128" t="s">
        <v>1457</v>
      </c>
      <c r="B35" s="432" t="s">
        <v>1458</v>
      </c>
      <c r="C35" s="433" t="s">
        <v>1459</v>
      </c>
      <c r="D35" s="41" t="s">
        <v>1460</v>
      </c>
      <c r="E35" s="434"/>
      <c r="F35" s="249" t="s">
        <v>296</v>
      </c>
      <c r="G35" s="43" t="s">
        <v>297</v>
      </c>
      <c r="H35" s="131"/>
      <c r="I35" s="435"/>
      <c r="J35" s="436"/>
      <c r="K35" s="134"/>
      <c r="L35" s="135"/>
      <c r="M35" s="437">
        <v>34545</v>
      </c>
    </row>
    <row r="36" spans="1:13" ht="50.25" customHeight="1" x14ac:dyDescent="0.3">
      <c r="A36" s="128" t="s">
        <v>1461</v>
      </c>
      <c r="B36" s="432" t="s">
        <v>1462</v>
      </c>
      <c r="C36" s="433" t="s">
        <v>1463</v>
      </c>
      <c r="D36" s="41" t="s">
        <v>1464</v>
      </c>
      <c r="E36" s="434"/>
      <c r="F36" s="249" t="s">
        <v>296</v>
      </c>
      <c r="G36" s="43" t="s">
        <v>297</v>
      </c>
      <c r="H36" s="131"/>
      <c r="I36" s="435"/>
      <c r="J36" s="436"/>
      <c r="K36" s="134"/>
      <c r="L36" s="135"/>
      <c r="M36" s="437">
        <v>57715</v>
      </c>
    </row>
    <row r="37" spans="1:13" ht="55.5" customHeight="1" thickBot="1" x14ac:dyDescent="0.35">
      <c r="A37" s="195" t="s">
        <v>1465</v>
      </c>
      <c r="B37" s="247" t="s">
        <v>1466</v>
      </c>
      <c r="C37" s="438" t="s">
        <v>1467</v>
      </c>
      <c r="D37" s="198" t="s">
        <v>1468</v>
      </c>
      <c r="E37" s="199"/>
      <c r="F37" s="203" t="s">
        <v>94</v>
      </c>
      <c r="G37" s="201" t="s">
        <v>416</v>
      </c>
      <c r="H37" s="202"/>
      <c r="I37" s="203"/>
      <c r="J37" s="204"/>
      <c r="K37" s="205"/>
      <c r="L37" s="206"/>
      <c r="M37" s="248">
        <v>150000</v>
      </c>
    </row>
    <row r="38" spans="1:13" ht="17.25" thickBot="1" x14ac:dyDescent="0.3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34">
        <f>SUM(M12:M37)</f>
        <v>554322</v>
      </c>
    </row>
    <row r="39" spans="1:13" x14ac:dyDescent="0.3">
      <c r="A39" s="28" t="s">
        <v>67</v>
      </c>
      <c r="B39" s="25"/>
    </row>
    <row r="41" spans="1:13" x14ac:dyDescent="0.3">
      <c r="A41" s="472" t="s">
        <v>85</v>
      </c>
      <c r="B41" s="472"/>
      <c r="D41" s="472" t="s">
        <v>203</v>
      </c>
      <c r="E41" s="472"/>
      <c r="F41" s="24"/>
      <c r="H41" s="429" t="s">
        <v>283</v>
      </c>
      <c r="J41" s="472" t="s">
        <v>86</v>
      </c>
      <c r="K41" s="472"/>
      <c r="L41" s="472"/>
    </row>
    <row r="42" spans="1:13" x14ac:dyDescent="0.3">
      <c r="A42" s="467" t="s">
        <v>0</v>
      </c>
      <c r="B42" s="467"/>
      <c r="D42" s="467" t="s">
        <v>1</v>
      </c>
      <c r="E42" s="467"/>
      <c r="H42" s="428" t="s">
        <v>2</v>
      </c>
      <c r="J42" s="467" t="s">
        <v>76</v>
      </c>
      <c r="K42" s="467"/>
      <c r="L42" s="467"/>
    </row>
    <row r="44" spans="1:13" s="25" customFormat="1" ht="15" customHeight="1" x14ac:dyDescent="0.25">
      <c r="A44" s="468" t="s">
        <v>25</v>
      </c>
      <c r="B44" s="468"/>
      <c r="C44" s="468"/>
      <c r="D44" s="468"/>
      <c r="E44" s="468"/>
      <c r="F44" s="468"/>
      <c r="G44" s="468"/>
      <c r="H44" s="468"/>
      <c r="I44" s="468"/>
      <c r="J44" s="468"/>
      <c r="K44" s="468"/>
      <c r="L44" s="468"/>
      <c r="M44" s="468"/>
    </row>
  </sheetData>
  <mergeCells count="15">
    <mergeCell ref="A44:M44"/>
    <mergeCell ref="A41:B41"/>
    <mergeCell ref="D41:E41"/>
    <mergeCell ref="J41:L41"/>
    <mergeCell ref="A42:B42"/>
    <mergeCell ref="D42:E42"/>
    <mergeCell ref="J42:L42"/>
    <mergeCell ref="A9:B9"/>
    <mergeCell ref="C9:G9"/>
    <mergeCell ref="I9:M9"/>
    <mergeCell ref="A1:M1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81" top="0.55118110236220474" bottom="0.15748031496062992" header="0" footer="0"/>
  <pageSetup paperSize="5" scale="85" fitToHeight="0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view="pageBreakPreview" zoomScale="80" zoomScaleNormal="88" zoomScaleSheetLayoutView="80" zoomScalePageLayoutView="70" workbookViewId="0">
      <selection activeCell="A5" sqref="A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8.75" x14ac:dyDescent="0.3">
      <c r="A3" s="28" t="s">
        <v>28</v>
      </c>
      <c r="B3" s="28" t="s">
        <v>87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18.75" x14ac:dyDescent="0.3">
      <c r="A4" s="28"/>
      <c r="B4" s="28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x14ac:dyDescent="0.3">
      <c r="A5" s="92" t="s">
        <v>1221</v>
      </c>
      <c r="B5" s="92"/>
      <c r="C5" s="9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425</v>
      </c>
      <c r="D9" s="473"/>
      <c r="E9" s="473"/>
      <c r="F9" s="473"/>
      <c r="G9" s="473"/>
      <c r="H9" s="11" t="s">
        <v>47</v>
      </c>
      <c r="I9" s="471" t="s">
        <v>426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8.5" customHeight="1" x14ac:dyDescent="0.3">
      <c r="A12" s="39" t="s">
        <v>427</v>
      </c>
      <c r="B12" s="116">
        <v>1902</v>
      </c>
      <c r="C12" s="51">
        <v>43635</v>
      </c>
      <c r="D12" s="41" t="s">
        <v>428</v>
      </c>
      <c r="E12" s="51">
        <v>43634</v>
      </c>
      <c r="F12" s="208" t="s">
        <v>92</v>
      </c>
      <c r="G12" s="43" t="s">
        <v>91</v>
      </c>
      <c r="H12" s="93" t="s">
        <v>432</v>
      </c>
      <c r="I12" s="45" t="s">
        <v>116</v>
      </c>
      <c r="J12" s="94">
        <v>1</v>
      </c>
      <c r="K12" s="88">
        <f>M12-L12</f>
        <v>265524</v>
      </c>
      <c r="L12" s="89">
        <f>M12*0.16</f>
        <v>50576</v>
      </c>
      <c r="M12" s="91">
        <v>316100</v>
      </c>
    </row>
    <row r="13" spans="1:13" ht="48" customHeight="1" x14ac:dyDescent="0.3">
      <c r="A13" s="39" t="s">
        <v>429</v>
      </c>
      <c r="B13" s="117">
        <v>1905</v>
      </c>
      <c r="C13" s="51">
        <v>43637</v>
      </c>
      <c r="D13" s="41" t="s">
        <v>430</v>
      </c>
      <c r="E13" s="51">
        <v>43637</v>
      </c>
      <c r="F13" s="249" t="s">
        <v>296</v>
      </c>
      <c r="G13" s="43" t="s">
        <v>297</v>
      </c>
      <c r="H13" s="93" t="s">
        <v>431</v>
      </c>
      <c r="I13" s="45" t="s">
        <v>273</v>
      </c>
      <c r="J13" s="46">
        <v>1600</v>
      </c>
      <c r="K13" s="88">
        <v>19.78</v>
      </c>
      <c r="L13" s="89">
        <v>3.11</v>
      </c>
      <c r="M13" s="91">
        <f>J13*(K13+L13)</f>
        <v>36624</v>
      </c>
    </row>
    <row r="14" spans="1:13" ht="50.25" customHeight="1" x14ac:dyDescent="0.3">
      <c r="A14" s="39"/>
      <c r="B14" s="87"/>
      <c r="C14" s="40"/>
      <c r="D14" s="41"/>
      <c r="E14" s="40"/>
      <c r="F14" s="45"/>
      <c r="G14" s="43"/>
      <c r="H14" s="44"/>
      <c r="I14" s="45"/>
      <c r="J14" s="46"/>
      <c r="K14" s="88"/>
      <c r="L14" s="89"/>
      <c r="M14" s="90"/>
    </row>
    <row r="15" spans="1:13" ht="55.5" customHeight="1" thickBot="1" x14ac:dyDescent="0.35">
      <c r="A15" s="195"/>
      <c r="B15" s="247"/>
      <c r="C15" s="199"/>
      <c r="D15" s="198"/>
      <c r="E15" s="199"/>
      <c r="F15" s="203"/>
      <c r="G15" s="201"/>
      <c r="H15" s="202"/>
      <c r="I15" s="203"/>
      <c r="J15" s="204"/>
      <c r="K15" s="205"/>
      <c r="L15" s="206"/>
      <c r="M15" s="248"/>
    </row>
    <row r="16" spans="1:13" ht="17.25" thickBot="1" x14ac:dyDescent="0.3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169">
        <f>SUM(M12:M15)</f>
        <v>352724</v>
      </c>
    </row>
    <row r="17" spans="1:13" x14ac:dyDescent="0.3">
      <c r="A17" s="28" t="s">
        <v>67</v>
      </c>
      <c r="B17" s="25"/>
    </row>
    <row r="19" spans="1:13" x14ac:dyDescent="0.3">
      <c r="A19" s="472" t="s">
        <v>85</v>
      </c>
      <c r="B19" s="472"/>
      <c r="D19" s="472" t="s">
        <v>203</v>
      </c>
      <c r="E19" s="472"/>
      <c r="F19" s="24"/>
      <c r="H19" s="83" t="s">
        <v>283</v>
      </c>
      <c r="J19" s="472" t="s">
        <v>86</v>
      </c>
      <c r="K19" s="472"/>
      <c r="L19" s="472"/>
    </row>
    <row r="20" spans="1:13" x14ac:dyDescent="0.3">
      <c r="A20" s="467" t="s">
        <v>0</v>
      </c>
      <c r="B20" s="467"/>
      <c r="D20" s="467" t="s">
        <v>1</v>
      </c>
      <c r="E20" s="467"/>
      <c r="H20" s="82" t="s">
        <v>2</v>
      </c>
      <c r="J20" s="467" t="s">
        <v>76</v>
      </c>
      <c r="K20" s="467"/>
      <c r="L20" s="467"/>
    </row>
    <row r="22" spans="1:13" s="25" customFormat="1" ht="15" customHeight="1" x14ac:dyDescent="0.25">
      <c r="A22" s="468" t="s">
        <v>25</v>
      </c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  <c r="M22" s="468"/>
    </row>
  </sheetData>
  <mergeCells count="15">
    <mergeCell ref="A9:B9"/>
    <mergeCell ref="C9:G9"/>
    <mergeCell ref="I9:M9"/>
    <mergeCell ref="A1:M1"/>
    <mergeCell ref="A7:C8"/>
    <mergeCell ref="G7:H7"/>
    <mergeCell ref="L7:M7"/>
    <mergeCell ref="G8:H8"/>
    <mergeCell ref="A22:M22"/>
    <mergeCell ref="A19:B19"/>
    <mergeCell ref="D19:E19"/>
    <mergeCell ref="J19:L19"/>
    <mergeCell ref="A20:B20"/>
    <mergeCell ref="D20:E20"/>
    <mergeCell ref="J20:L20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view="pageBreakPreview" zoomScale="80" zoomScaleNormal="88" zoomScaleSheetLayoutView="80" zoomScalePageLayoutView="70" workbookViewId="0">
      <selection activeCell="A5" sqref="A5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3" width="11.42578125" style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8.75" x14ac:dyDescent="0.3">
      <c r="A3" s="28" t="s">
        <v>28</v>
      </c>
      <c r="B3" s="28" t="s">
        <v>87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18.75" x14ac:dyDescent="0.3">
      <c r="A4" s="28"/>
      <c r="B4" s="28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x14ac:dyDescent="0.3">
      <c r="A5" s="92" t="s">
        <v>1221</v>
      </c>
      <c r="B5" s="92"/>
      <c r="C5" s="9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x14ac:dyDescent="0.3">
      <c r="A8" s="463"/>
      <c r="B8" s="463"/>
      <c r="C8" s="463"/>
      <c r="D8" s="9" t="s">
        <v>14</v>
      </c>
      <c r="E8" s="118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433</v>
      </c>
      <c r="D9" s="473"/>
      <c r="E9" s="473"/>
      <c r="F9" s="473"/>
      <c r="G9" s="473"/>
      <c r="H9" s="11" t="s">
        <v>47</v>
      </c>
      <c r="I9" s="471" t="s">
        <v>434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58.5" customHeight="1" x14ac:dyDescent="0.3">
      <c r="A12" s="39" t="s">
        <v>435</v>
      </c>
      <c r="B12" s="116">
        <v>1431</v>
      </c>
      <c r="C12" s="51">
        <v>43594</v>
      </c>
      <c r="D12" s="41" t="s">
        <v>436</v>
      </c>
      <c r="E12" s="51"/>
      <c r="F12" s="208" t="s">
        <v>92</v>
      </c>
      <c r="G12" s="43" t="s">
        <v>91</v>
      </c>
      <c r="H12" s="93" t="s">
        <v>437</v>
      </c>
      <c r="I12" s="45" t="s">
        <v>116</v>
      </c>
      <c r="J12" s="94">
        <v>1</v>
      </c>
      <c r="K12" s="88">
        <f>M12-L12</f>
        <v>160288.79999999999</v>
      </c>
      <c r="L12" s="89">
        <f>M12*0.16</f>
        <v>30531.200000000001</v>
      </c>
      <c r="M12" s="91">
        <v>190820</v>
      </c>
    </row>
    <row r="13" spans="1:13" ht="48" customHeight="1" x14ac:dyDescent="0.3">
      <c r="A13" s="39" t="s">
        <v>438</v>
      </c>
      <c r="B13" s="117">
        <v>1901</v>
      </c>
      <c r="C13" s="51">
        <v>43635</v>
      </c>
      <c r="D13" s="41" t="s">
        <v>439</v>
      </c>
      <c r="E13" s="51"/>
      <c r="F13" s="249" t="s">
        <v>92</v>
      </c>
      <c r="G13" s="43" t="s">
        <v>91</v>
      </c>
      <c r="H13" s="93" t="s">
        <v>437</v>
      </c>
      <c r="I13" s="45" t="s">
        <v>116</v>
      </c>
      <c r="J13" s="94">
        <v>1</v>
      </c>
      <c r="K13" s="88">
        <f>M13-L13</f>
        <v>47040</v>
      </c>
      <c r="L13" s="89">
        <f>M13*0.16</f>
        <v>8960</v>
      </c>
      <c r="M13" s="91">
        <v>56000</v>
      </c>
    </row>
    <row r="14" spans="1:13" s="23" customFormat="1" ht="51" customHeight="1" x14ac:dyDescent="0.2">
      <c r="A14" s="39"/>
      <c r="B14" s="87"/>
      <c r="C14" s="40"/>
      <c r="D14" s="41"/>
      <c r="E14" s="40"/>
      <c r="F14" s="45"/>
      <c r="G14" s="43"/>
      <c r="H14" s="44"/>
      <c r="I14" s="45"/>
      <c r="J14" s="46"/>
      <c r="K14" s="88"/>
      <c r="L14" s="89"/>
      <c r="M14" s="90"/>
    </row>
    <row r="15" spans="1:13" ht="50.25" customHeight="1" x14ac:dyDescent="0.3">
      <c r="A15" s="39"/>
      <c r="B15" s="87"/>
      <c r="C15" s="40"/>
      <c r="D15" s="41"/>
      <c r="E15" s="40"/>
      <c r="F15" s="45"/>
      <c r="G15" s="43"/>
      <c r="H15" s="44"/>
      <c r="I15" s="45"/>
      <c r="J15" s="46"/>
      <c r="K15" s="88"/>
      <c r="L15" s="89"/>
      <c r="M15" s="90"/>
    </row>
    <row r="16" spans="1:13" ht="55.5" customHeight="1" thickBot="1" x14ac:dyDescent="0.35">
      <c r="A16" s="195"/>
      <c r="B16" s="247"/>
      <c r="C16" s="199"/>
      <c r="D16" s="198"/>
      <c r="E16" s="199"/>
      <c r="F16" s="203"/>
      <c r="G16" s="201"/>
      <c r="H16" s="202"/>
      <c r="I16" s="203"/>
      <c r="J16" s="204"/>
      <c r="K16" s="205"/>
      <c r="L16" s="206"/>
      <c r="M16" s="248"/>
    </row>
    <row r="17" spans="1:13" ht="17.25" thickBot="1" x14ac:dyDescent="0.3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34">
        <f>SUM(M12:M16)</f>
        <v>246820</v>
      </c>
    </row>
    <row r="18" spans="1:13" x14ac:dyDescent="0.3">
      <c r="A18" s="28" t="s">
        <v>67</v>
      </c>
      <c r="B18" s="25"/>
    </row>
    <row r="20" spans="1:13" x14ac:dyDescent="0.3">
      <c r="A20" s="472" t="s">
        <v>85</v>
      </c>
      <c r="B20" s="472"/>
      <c r="D20" s="472" t="s">
        <v>203</v>
      </c>
      <c r="E20" s="472"/>
      <c r="F20" s="24"/>
      <c r="H20" s="83" t="s">
        <v>283</v>
      </c>
      <c r="J20" s="472" t="s">
        <v>86</v>
      </c>
      <c r="K20" s="472"/>
      <c r="L20" s="472"/>
    </row>
    <row r="21" spans="1:13" x14ac:dyDescent="0.3">
      <c r="A21" s="467" t="s">
        <v>0</v>
      </c>
      <c r="B21" s="467"/>
      <c r="D21" s="467" t="s">
        <v>1</v>
      </c>
      <c r="E21" s="467"/>
      <c r="H21" s="82" t="s">
        <v>2</v>
      </c>
      <c r="J21" s="467" t="s">
        <v>76</v>
      </c>
      <c r="K21" s="467"/>
      <c r="L21" s="467"/>
    </row>
    <row r="23" spans="1:13" s="25" customFormat="1" ht="15" customHeight="1" x14ac:dyDescent="0.25">
      <c r="A23" s="468" t="s">
        <v>25</v>
      </c>
      <c r="B23" s="468"/>
      <c r="C23" s="468"/>
      <c r="D23" s="468"/>
      <c r="E23" s="468"/>
      <c r="F23" s="468"/>
      <c r="G23" s="468"/>
      <c r="H23" s="468"/>
      <c r="I23" s="468"/>
      <c r="J23" s="468"/>
      <c r="K23" s="468"/>
      <c r="L23" s="468"/>
      <c r="M23" s="468"/>
    </row>
  </sheetData>
  <mergeCells count="15">
    <mergeCell ref="A9:B9"/>
    <mergeCell ref="C9:G9"/>
    <mergeCell ref="I9:M9"/>
    <mergeCell ref="A1:M1"/>
    <mergeCell ref="A7:C8"/>
    <mergeCell ref="G7:H7"/>
    <mergeCell ref="L7:M7"/>
    <mergeCell ref="G8:H8"/>
    <mergeCell ref="A23:M23"/>
    <mergeCell ref="A20:B20"/>
    <mergeCell ref="D20:E20"/>
    <mergeCell ref="J20:L20"/>
    <mergeCell ref="A21:B21"/>
    <mergeCell ref="D21:E21"/>
    <mergeCell ref="J21:L21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5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view="pageBreakPreview" zoomScale="80" zoomScaleNormal="88" zoomScaleSheetLayoutView="80" zoomScalePageLayoutView="70" workbookViewId="0">
      <selection activeCell="C9" sqref="C9:G9"/>
    </sheetView>
  </sheetViews>
  <sheetFormatPr baseColWidth="10" defaultRowHeight="16.5" x14ac:dyDescent="0.3"/>
  <cols>
    <col min="1" max="1" width="14" style="1" customWidth="1"/>
    <col min="2" max="3" width="11.42578125" style="1"/>
    <col min="4" max="4" width="12.42578125" style="1" customWidth="1"/>
    <col min="5" max="5" width="11.85546875" style="1" customWidth="1"/>
    <col min="6" max="6" width="16.42578125" style="1" customWidth="1"/>
    <col min="7" max="7" width="32.140625" style="1" customWidth="1"/>
    <col min="8" max="8" width="25" style="1" customWidth="1"/>
    <col min="9" max="12" width="11.42578125" style="1"/>
    <col min="13" max="13" width="16.85546875" style="1" customWidth="1"/>
    <col min="14" max="14" width="9.28515625" style="1" customWidth="1"/>
    <col min="15" max="16384" width="11.42578125" style="1"/>
  </cols>
  <sheetData>
    <row r="1" spans="1:13" ht="18.75" x14ac:dyDescent="0.3">
      <c r="A1" s="461" t="s">
        <v>281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ht="18.75" x14ac:dyDescent="0.3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</row>
    <row r="3" spans="1:13" ht="18.75" x14ac:dyDescent="0.3">
      <c r="A3" s="28" t="s">
        <v>28</v>
      </c>
      <c r="B3" s="28" t="s">
        <v>87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</row>
    <row r="4" spans="1:13" ht="18.75" x14ac:dyDescent="0.3">
      <c r="A4" s="28"/>
      <c r="B4" s="28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</row>
    <row r="5" spans="1:13" x14ac:dyDescent="0.3">
      <c r="A5" s="462" t="s">
        <v>1221</v>
      </c>
      <c r="B5" s="462"/>
      <c r="C5" s="462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3.25" x14ac:dyDescent="0.35">
      <c r="A6" s="2"/>
      <c r="K6" s="3"/>
      <c r="L6" s="3"/>
      <c r="M6" s="3"/>
    </row>
    <row r="7" spans="1:13" ht="15" customHeight="1" x14ac:dyDescent="0.3">
      <c r="A7" s="463" t="s">
        <v>40</v>
      </c>
      <c r="B7" s="463"/>
      <c r="C7" s="463"/>
      <c r="D7" s="4" t="s">
        <v>13</v>
      </c>
      <c r="E7" s="118" t="s">
        <v>15</v>
      </c>
      <c r="F7" s="6"/>
      <c r="G7" s="464" t="s">
        <v>41</v>
      </c>
      <c r="H7" s="464"/>
      <c r="I7" s="170" t="s">
        <v>15</v>
      </c>
      <c r="K7" s="8"/>
      <c r="L7" s="465"/>
      <c r="M7" s="465"/>
    </row>
    <row r="8" spans="1:13" ht="18.75" x14ac:dyDescent="0.3">
      <c r="A8" s="463"/>
      <c r="B8" s="463"/>
      <c r="C8" s="463"/>
      <c r="D8" s="9" t="s">
        <v>14</v>
      </c>
      <c r="E8" s="361"/>
      <c r="F8" s="6"/>
      <c r="G8" s="466" t="s">
        <v>42</v>
      </c>
      <c r="H8" s="466"/>
      <c r="I8" s="6"/>
      <c r="L8" s="10"/>
      <c r="M8" s="10"/>
    </row>
    <row r="9" spans="1:13" ht="35.25" customHeight="1" x14ac:dyDescent="0.3">
      <c r="A9" s="469" t="s">
        <v>46</v>
      </c>
      <c r="B9" s="469"/>
      <c r="C9" s="470" t="s">
        <v>440</v>
      </c>
      <c r="D9" s="470"/>
      <c r="E9" s="470"/>
      <c r="F9" s="470"/>
      <c r="G9" s="470"/>
      <c r="H9" s="11" t="s">
        <v>47</v>
      </c>
      <c r="I9" s="471" t="s">
        <v>441</v>
      </c>
      <c r="J9" s="471"/>
      <c r="K9" s="471"/>
      <c r="L9" s="471"/>
      <c r="M9" s="471"/>
    </row>
    <row r="10" spans="1:13" ht="17.25" thickBot="1" x14ac:dyDescent="0.35">
      <c r="A10" s="12"/>
      <c r="B10" s="12"/>
      <c r="C10" s="13"/>
      <c r="D10" s="14"/>
      <c r="E10" s="15"/>
      <c r="F10" s="15"/>
      <c r="G10" s="12"/>
      <c r="H10" s="12"/>
      <c r="I10" s="13"/>
      <c r="J10" s="16"/>
      <c r="K10" s="12"/>
      <c r="L10" s="12"/>
      <c r="M10" s="12"/>
    </row>
    <row r="11" spans="1:13" ht="69" customHeight="1" thickBot="1" x14ac:dyDescent="0.35">
      <c r="A11" s="17" t="s">
        <v>48</v>
      </c>
      <c r="B11" s="17" t="s">
        <v>49</v>
      </c>
      <c r="C11" s="18" t="s">
        <v>50</v>
      </c>
      <c r="D11" s="19" t="s">
        <v>51</v>
      </c>
      <c r="E11" s="20" t="s">
        <v>52</v>
      </c>
      <c r="F11" s="20" t="s">
        <v>53</v>
      </c>
      <c r="G11" s="18" t="s">
        <v>54</v>
      </c>
      <c r="H11" s="18" t="s">
        <v>55</v>
      </c>
      <c r="I11" s="18" t="s">
        <v>56</v>
      </c>
      <c r="J11" s="21" t="s">
        <v>70</v>
      </c>
      <c r="K11" s="18" t="s">
        <v>57</v>
      </c>
      <c r="L11" s="18" t="s">
        <v>58</v>
      </c>
      <c r="M11" s="22" t="s">
        <v>59</v>
      </c>
    </row>
    <row r="12" spans="1:13" ht="37.5" customHeight="1" x14ac:dyDescent="0.3">
      <c r="A12" s="39" t="s">
        <v>442</v>
      </c>
      <c r="B12" s="50">
        <v>1229</v>
      </c>
      <c r="C12" s="51">
        <v>43568</v>
      </c>
      <c r="D12" s="41"/>
      <c r="E12" s="40"/>
      <c r="F12" s="208" t="s">
        <v>89</v>
      </c>
      <c r="G12" s="43" t="s">
        <v>88</v>
      </c>
      <c r="H12" s="44" t="s">
        <v>99</v>
      </c>
      <c r="I12" s="45"/>
      <c r="J12" s="46"/>
      <c r="K12" s="47"/>
      <c r="L12" s="48"/>
      <c r="M12" s="91">
        <v>9100</v>
      </c>
    </row>
    <row r="13" spans="1:13" ht="34.5" customHeight="1" x14ac:dyDescent="0.3">
      <c r="A13" s="39" t="s">
        <v>443</v>
      </c>
      <c r="B13" s="50">
        <v>1231</v>
      </c>
      <c r="C13" s="51">
        <v>43580</v>
      </c>
      <c r="D13" s="41"/>
      <c r="E13" s="40"/>
      <c r="F13" s="208" t="s">
        <v>89</v>
      </c>
      <c r="G13" s="43" t="s">
        <v>88</v>
      </c>
      <c r="H13" s="44" t="s">
        <v>99</v>
      </c>
      <c r="I13" s="45"/>
      <c r="J13" s="46"/>
      <c r="K13" s="47"/>
      <c r="L13" s="48"/>
      <c r="M13" s="91">
        <v>9400</v>
      </c>
    </row>
    <row r="14" spans="1:13" s="23" customFormat="1" ht="33.75" customHeight="1" x14ac:dyDescent="0.2">
      <c r="A14" s="39" t="s">
        <v>444</v>
      </c>
      <c r="B14" s="50">
        <v>1423</v>
      </c>
      <c r="C14" s="51">
        <v>43572</v>
      </c>
      <c r="D14" s="41"/>
      <c r="E14" s="40"/>
      <c r="F14" s="208" t="s">
        <v>89</v>
      </c>
      <c r="G14" s="43" t="s">
        <v>88</v>
      </c>
      <c r="H14" s="44" t="s">
        <v>99</v>
      </c>
      <c r="I14" s="45"/>
      <c r="J14" s="46"/>
      <c r="K14" s="47"/>
      <c r="L14" s="48"/>
      <c r="M14" s="91">
        <v>8600</v>
      </c>
    </row>
    <row r="15" spans="1:13" ht="32.25" customHeight="1" x14ac:dyDescent="0.3">
      <c r="A15" s="39" t="s">
        <v>445</v>
      </c>
      <c r="B15" s="50">
        <v>1462</v>
      </c>
      <c r="C15" s="51">
        <v>43589</v>
      </c>
      <c r="D15" s="41"/>
      <c r="E15" s="40"/>
      <c r="F15" s="208" t="s">
        <v>89</v>
      </c>
      <c r="G15" s="43" t="s">
        <v>88</v>
      </c>
      <c r="H15" s="44" t="s">
        <v>99</v>
      </c>
      <c r="I15" s="45"/>
      <c r="J15" s="46"/>
      <c r="K15" s="47"/>
      <c r="L15" s="48"/>
      <c r="M15" s="91">
        <v>9100</v>
      </c>
    </row>
    <row r="16" spans="1:13" ht="33.75" customHeight="1" x14ac:dyDescent="0.3">
      <c r="A16" s="39" t="s">
        <v>446</v>
      </c>
      <c r="B16" s="50">
        <v>1464</v>
      </c>
      <c r="C16" s="51">
        <v>43594</v>
      </c>
      <c r="D16" s="41"/>
      <c r="E16" s="40"/>
      <c r="F16" s="208" t="s">
        <v>89</v>
      </c>
      <c r="G16" s="43" t="s">
        <v>88</v>
      </c>
      <c r="H16" s="44" t="s">
        <v>99</v>
      </c>
      <c r="I16" s="45"/>
      <c r="J16" s="46"/>
      <c r="K16" s="47"/>
      <c r="L16" s="48"/>
      <c r="M16" s="91">
        <v>7900</v>
      </c>
    </row>
    <row r="17" spans="1:13" ht="31.5" customHeight="1" x14ac:dyDescent="0.3">
      <c r="A17" s="39" t="s">
        <v>447</v>
      </c>
      <c r="B17" s="50">
        <v>1478</v>
      </c>
      <c r="C17" s="51">
        <v>43607</v>
      </c>
      <c r="D17" s="41"/>
      <c r="E17" s="40"/>
      <c r="F17" s="208" t="s">
        <v>89</v>
      </c>
      <c r="G17" s="43" t="s">
        <v>88</v>
      </c>
      <c r="H17" s="44" t="s">
        <v>99</v>
      </c>
      <c r="I17" s="45"/>
      <c r="J17" s="46"/>
      <c r="K17" s="47"/>
      <c r="L17" s="48"/>
      <c r="M17" s="91">
        <v>9100</v>
      </c>
    </row>
    <row r="18" spans="1:13" ht="31.5" customHeight="1" x14ac:dyDescent="0.3">
      <c r="A18" s="39" t="s">
        <v>448</v>
      </c>
      <c r="B18" s="50">
        <v>1484</v>
      </c>
      <c r="C18" s="51">
        <v>43608</v>
      </c>
      <c r="D18" s="41"/>
      <c r="E18" s="40"/>
      <c r="F18" s="208" t="s">
        <v>89</v>
      </c>
      <c r="G18" s="43" t="s">
        <v>88</v>
      </c>
      <c r="H18" s="44" t="s">
        <v>99</v>
      </c>
      <c r="I18" s="45"/>
      <c r="J18" s="46"/>
      <c r="K18" s="47"/>
      <c r="L18" s="48"/>
      <c r="M18" s="91">
        <v>11400</v>
      </c>
    </row>
    <row r="19" spans="1:13" ht="31.5" customHeight="1" x14ac:dyDescent="0.3">
      <c r="A19" s="39" t="s">
        <v>449</v>
      </c>
      <c r="B19" s="50">
        <v>1535</v>
      </c>
      <c r="C19" s="51">
        <v>43616</v>
      </c>
      <c r="D19" s="41"/>
      <c r="E19" s="40"/>
      <c r="F19" s="208" t="s">
        <v>89</v>
      </c>
      <c r="G19" s="43" t="s">
        <v>88</v>
      </c>
      <c r="H19" s="44" t="s">
        <v>99</v>
      </c>
      <c r="I19" s="45"/>
      <c r="J19" s="46"/>
      <c r="K19" s="47"/>
      <c r="L19" s="48"/>
      <c r="M19" s="91">
        <v>9200</v>
      </c>
    </row>
    <row r="20" spans="1:13" ht="31.5" customHeight="1" x14ac:dyDescent="0.3">
      <c r="A20" s="39" t="s">
        <v>450</v>
      </c>
      <c r="B20" s="50">
        <v>1907</v>
      </c>
      <c r="C20" s="51">
        <v>43624</v>
      </c>
      <c r="D20" s="41"/>
      <c r="E20" s="40"/>
      <c r="F20" s="208" t="s">
        <v>89</v>
      </c>
      <c r="G20" s="43" t="s">
        <v>88</v>
      </c>
      <c r="H20" s="44" t="s">
        <v>99</v>
      </c>
      <c r="I20" s="45"/>
      <c r="J20" s="46"/>
      <c r="K20" s="47"/>
      <c r="L20" s="48"/>
      <c r="M20" s="91">
        <v>10300</v>
      </c>
    </row>
    <row r="21" spans="1:13" ht="31.5" customHeight="1" x14ac:dyDescent="0.3">
      <c r="A21" s="39" t="s">
        <v>451</v>
      </c>
      <c r="B21" s="50">
        <v>1915</v>
      </c>
      <c r="C21" s="51">
        <v>43630</v>
      </c>
      <c r="D21" s="41" t="s">
        <v>1214</v>
      </c>
      <c r="E21" s="40"/>
      <c r="F21" s="208" t="s">
        <v>89</v>
      </c>
      <c r="G21" s="43" t="s">
        <v>88</v>
      </c>
      <c r="H21" s="44" t="s">
        <v>99</v>
      </c>
      <c r="I21" s="45"/>
      <c r="J21" s="46"/>
      <c r="K21" s="47"/>
      <c r="L21" s="48"/>
      <c r="M21" s="91">
        <v>10300</v>
      </c>
    </row>
    <row r="22" spans="1:13" ht="31.5" customHeight="1" x14ac:dyDescent="0.3">
      <c r="A22" s="39" t="s">
        <v>452</v>
      </c>
      <c r="B22" s="50">
        <v>1944</v>
      </c>
      <c r="C22" s="51">
        <v>43637</v>
      </c>
      <c r="D22" s="41"/>
      <c r="E22" s="40"/>
      <c r="F22" s="208" t="s">
        <v>89</v>
      </c>
      <c r="G22" s="43" t="s">
        <v>88</v>
      </c>
      <c r="H22" s="44" t="s">
        <v>99</v>
      </c>
      <c r="I22" s="45"/>
      <c r="J22" s="46"/>
      <c r="K22" s="47"/>
      <c r="L22" s="48"/>
      <c r="M22" s="91">
        <v>10300</v>
      </c>
    </row>
    <row r="23" spans="1:13" ht="31.5" customHeight="1" x14ac:dyDescent="0.3">
      <c r="A23" s="39" t="s">
        <v>868</v>
      </c>
      <c r="B23" s="50">
        <v>1957</v>
      </c>
      <c r="C23" s="51">
        <v>43644</v>
      </c>
      <c r="D23" s="41"/>
      <c r="E23" s="40"/>
      <c r="F23" s="208" t="s">
        <v>89</v>
      </c>
      <c r="G23" s="43" t="s">
        <v>88</v>
      </c>
      <c r="H23" s="44" t="s">
        <v>99</v>
      </c>
      <c r="I23" s="45"/>
      <c r="J23" s="46"/>
      <c r="K23" s="47"/>
      <c r="L23" s="48"/>
      <c r="M23" s="91">
        <v>10500</v>
      </c>
    </row>
    <row r="24" spans="1:13" ht="22.5" customHeight="1" x14ac:dyDescent="0.3">
      <c r="A24" s="39" t="s">
        <v>453</v>
      </c>
      <c r="B24" s="50">
        <v>1439</v>
      </c>
      <c r="C24" s="51">
        <v>43599</v>
      </c>
      <c r="D24" s="51" t="s">
        <v>457</v>
      </c>
      <c r="E24" s="51">
        <v>43593</v>
      </c>
      <c r="F24" s="208" t="s">
        <v>90</v>
      </c>
      <c r="G24" s="43" t="s">
        <v>84</v>
      </c>
      <c r="H24" s="44" t="s">
        <v>181</v>
      </c>
      <c r="I24" s="45" t="s">
        <v>481</v>
      </c>
      <c r="J24" s="46">
        <v>48</v>
      </c>
      <c r="K24" s="88">
        <v>117.67</v>
      </c>
      <c r="L24" s="89">
        <f t="shared" ref="L24:L46" si="0">J24*(K24*0.16)</f>
        <v>903.7056</v>
      </c>
      <c r="M24" s="91">
        <f t="shared" ref="M24:M40" si="1">(J24*K24)+L24</f>
        <v>6551.8656000000001</v>
      </c>
    </row>
    <row r="25" spans="1:13" ht="22.5" customHeight="1" x14ac:dyDescent="0.3">
      <c r="A25" s="39" t="s">
        <v>453</v>
      </c>
      <c r="B25" s="50">
        <v>1439</v>
      </c>
      <c r="C25" s="51">
        <v>43599</v>
      </c>
      <c r="D25" s="51" t="s">
        <v>457</v>
      </c>
      <c r="E25" s="51">
        <v>43593</v>
      </c>
      <c r="F25" s="208" t="s">
        <v>90</v>
      </c>
      <c r="G25" s="43" t="s">
        <v>84</v>
      </c>
      <c r="H25" s="44" t="s">
        <v>180</v>
      </c>
      <c r="I25" s="45" t="s">
        <v>481</v>
      </c>
      <c r="J25" s="46">
        <v>41</v>
      </c>
      <c r="K25" s="88">
        <v>155.17500000000001</v>
      </c>
      <c r="L25" s="89">
        <f t="shared" si="0"/>
        <v>1017.9480000000001</v>
      </c>
      <c r="M25" s="91">
        <f t="shared" si="1"/>
        <v>7380.1230000000005</v>
      </c>
    </row>
    <row r="26" spans="1:13" ht="22.5" customHeight="1" x14ac:dyDescent="0.3">
      <c r="A26" s="39" t="s">
        <v>453</v>
      </c>
      <c r="B26" s="50">
        <v>1439</v>
      </c>
      <c r="C26" s="51">
        <v>43599</v>
      </c>
      <c r="D26" s="51" t="s">
        <v>457</v>
      </c>
      <c r="E26" s="51">
        <v>43593</v>
      </c>
      <c r="F26" s="208" t="s">
        <v>90</v>
      </c>
      <c r="G26" s="43" t="s">
        <v>84</v>
      </c>
      <c r="H26" s="44" t="s">
        <v>482</v>
      </c>
      <c r="I26" s="45" t="s">
        <v>121</v>
      </c>
      <c r="J26" s="46">
        <v>1</v>
      </c>
      <c r="K26" s="88">
        <v>346.55</v>
      </c>
      <c r="L26" s="89">
        <f t="shared" si="0"/>
        <v>55.448</v>
      </c>
      <c r="M26" s="91">
        <f t="shared" si="1"/>
        <v>401.99799999999999</v>
      </c>
    </row>
    <row r="27" spans="1:13" ht="22.5" customHeight="1" x14ac:dyDescent="0.3">
      <c r="A27" s="39" t="s">
        <v>453</v>
      </c>
      <c r="B27" s="50">
        <v>1439</v>
      </c>
      <c r="C27" s="51">
        <v>43599</v>
      </c>
      <c r="D27" s="51" t="s">
        <v>457</v>
      </c>
      <c r="E27" s="51">
        <v>43593</v>
      </c>
      <c r="F27" s="208" t="s">
        <v>90</v>
      </c>
      <c r="G27" s="43" t="s">
        <v>84</v>
      </c>
      <c r="H27" s="44" t="s">
        <v>483</v>
      </c>
      <c r="I27" s="45" t="s">
        <v>121</v>
      </c>
      <c r="J27" s="46">
        <v>2</v>
      </c>
      <c r="K27" s="88">
        <v>120.69</v>
      </c>
      <c r="L27" s="89">
        <f t="shared" si="0"/>
        <v>38.620800000000003</v>
      </c>
      <c r="M27" s="91">
        <f t="shared" si="1"/>
        <v>280.00080000000003</v>
      </c>
    </row>
    <row r="28" spans="1:13" ht="22.5" customHeight="1" x14ac:dyDescent="0.3">
      <c r="A28" s="39" t="s">
        <v>453</v>
      </c>
      <c r="B28" s="50">
        <v>1439</v>
      </c>
      <c r="C28" s="51">
        <v>43599</v>
      </c>
      <c r="D28" s="51" t="s">
        <v>457</v>
      </c>
      <c r="E28" s="51">
        <v>43593</v>
      </c>
      <c r="F28" s="208" t="s">
        <v>90</v>
      </c>
      <c r="G28" s="43" t="s">
        <v>84</v>
      </c>
      <c r="H28" s="44" t="s">
        <v>480</v>
      </c>
      <c r="I28" s="45" t="s">
        <v>148</v>
      </c>
      <c r="J28" s="46">
        <v>3</v>
      </c>
      <c r="K28" s="88">
        <v>32.76</v>
      </c>
      <c r="L28" s="89">
        <f t="shared" si="0"/>
        <v>15.7248</v>
      </c>
      <c r="M28" s="91">
        <f t="shared" si="1"/>
        <v>114.0048</v>
      </c>
    </row>
    <row r="29" spans="1:13" ht="22.5" customHeight="1" x14ac:dyDescent="0.3">
      <c r="A29" s="39" t="s">
        <v>453</v>
      </c>
      <c r="B29" s="50">
        <v>1439</v>
      </c>
      <c r="C29" s="51">
        <v>43599</v>
      </c>
      <c r="D29" s="51" t="s">
        <v>457</v>
      </c>
      <c r="E29" s="51">
        <v>43593</v>
      </c>
      <c r="F29" s="208" t="s">
        <v>90</v>
      </c>
      <c r="G29" s="43" t="s">
        <v>84</v>
      </c>
      <c r="H29" s="44" t="s">
        <v>268</v>
      </c>
      <c r="I29" s="45" t="s">
        <v>148</v>
      </c>
      <c r="J29" s="46">
        <v>1</v>
      </c>
      <c r="K29" s="88">
        <v>60.35</v>
      </c>
      <c r="L29" s="89">
        <f t="shared" si="0"/>
        <v>9.6560000000000006</v>
      </c>
      <c r="M29" s="91">
        <f t="shared" si="1"/>
        <v>70.006</v>
      </c>
    </row>
    <row r="30" spans="1:13" ht="22.5" customHeight="1" x14ac:dyDescent="0.3">
      <c r="A30" s="39" t="s">
        <v>870</v>
      </c>
      <c r="B30" s="50">
        <v>2054</v>
      </c>
      <c r="C30" s="51">
        <v>43662</v>
      </c>
      <c r="D30" s="51" t="s">
        <v>869</v>
      </c>
      <c r="E30" s="51">
        <v>43656</v>
      </c>
      <c r="F30" s="208" t="s">
        <v>90</v>
      </c>
      <c r="G30" s="43" t="s">
        <v>84</v>
      </c>
      <c r="H30" s="44" t="s">
        <v>180</v>
      </c>
      <c r="I30" s="45" t="s">
        <v>871</v>
      </c>
      <c r="J30" s="46">
        <v>4</v>
      </c>
      <c r="K30" s="88">
        <v>3103.44</v>
      </c>
      <c r="L30" s="89">
        <f t="shared" si="0"/>
        <v>1986.2016000000001</v>
      </c>
      <c r="M30" s="91">
        <f t="shared" si="1"/>
        <v>14399.961600000001</v>
      </c>
    </row>
    <row r="31" spans="1:13" ht="22.5" customHeight="1" x14ac:dyDescent="0.3">
      <c r="A31" s="39" t="s">
        <v>870</v>
      </c>
      <c r="B31" s="50">
        <v>2054</v>
      </c>
      <c r="C31" s="51">
        <v>43662</v>
      </c>
      <c r="D31" s="51" t="s">
        <v>869</v>
      </c>
      <c r="E31" s="51">
        <v>43656</v>
      </c>
      <c r="F31" s="208" t="s">
        <v>90</v>
      </c>
      <c r="G31" s="43" t="s">
        <v>84</v>
      </c>
      <c r="H31" s="44" t="s">
        <v>872</v>
      </c>
      <c r="I31" s="45" t="s">
        <v>481</v>
      </c>
      <c r="J31" s="46">
        <v>85</v>
      </c>
      <c r="K31" s="88">
        <v>77.59</v>
      </c>
      <c r="L31" s="89">
        <f t="shared" si="0"/>
        <v>1055.2240000000002</v>
      </c>
      <c r="M31" s="91">
        <f t="shared" si="1"/>
        <v>7650.3740000000007</v>
      </c>
    </row>
    <row r="32" spans="1:13" ht="22.5" customHeight="1" x14ac:dyDescent="0.3">
      <c r="A32" s="39" t="s">
        <v>870</v>
      </c>
      <c r="B32" s="50">
        <v>2054</v>
      </c>
      <c r="C32" s="51">
        <v>43662</v>
      </c>
      <c r="D32" s="51" t="s">
        <v>869</v>
      </c>
      <c r="E32" s="51">
        <v>43656</v>
      </c>
      <c r="F32" s="208" t="s">
        <v>90</v>
      </c>
      <c r="G32" s="43" t="s">
        <v>84</v>
      </c>
      <c r="H32" s="44" t="s">
        <v>873</v>
      </c>
      <c r="I32" s="45" t="s">
        <v>874</v>
      </c>
      <c r="J32" s="46">
        <v>71.91</v>
      </c>
      <c r="K32" s="88">
        <v>125.01</v>
      </c>
      <c r="L32" s="89">
        <f t="shared" si="0"/>
        <v>1438.3150559999999</v>
      </c>
      <c r="M32" s="91">
        <f t="shared" si="1"/>
        <v>10427.784156</v>
      </c>
    </row>
    <row r="33" spans="1:13" ht="22.5" customHeight="1" x14ac:dyDescent="0.3">
      <c r="A33" s="39" t="s">
        <v>870</v>
      </c>
      <c r="B33" s="50">
        <v>2054</v>
      </c>
      <c r="C33" s="51">
        <v>43662</v>
      </c>
      <c r="D33" s="51" t="s">
        <v>869</v>
      </c>
      <c r="E33" s="51">
        <v>43656</v>
      </c>
      <c r="F33" s="208" t="s">
        <v>90</v>
      </c>
      <c r="G33" s="43" t="s">
        <v>84</v>
      </c>
      <c r="H33" s="44" t="s">
        <v>875</v>
      </c>
      <c r="I33" s="45" t="s">
        <v>481</v>
      </c>
      <c r="J33" s="46">
        <v>18</v>
      </c>
      <c r="K33" s="88">
        <v>146.56</v>
      </c>
      <c r="L33" s="89">
        <f t="shared" si="0"/>
        <v>422.09280000000001</v>
      </c>
      <c r="M33" s="91">
        <f t="shared" si="1"/>
        <v>3060.1727999999998</v>
      </c>
    </row>
    <row r="34" spans="1:13" ht="22.5" customHeight="1" x14ac:dyDescent="0.3">
      <c r="A34" s="39" t="s">
        <v>870</v>
      </c>
      <c r="B34" s="50">
        <v>2054</v>
      </c>
      <c r="C34" s="51">
        <v>43662</v>
      </c>
      <c r="D34" s="51" t="s">
        <v>869</v>
      </c>
      <c r="E34" s="51">
        <v>43656</v>
      </c>
      <c r="F34" s="208" t="s">
        <v>90</v>
      </c>
      <c r="G34" s="43" t="s">
        <v>84</v>
      </c>
      <c r="H34" s="44" t="s">
        <v>876</v>
      </c>
      <c r="I34" s="45" t="s">
        <v>121</v>
      </c>
      <c r="J34" s="46">
        <v>3</v>
      </c>
      <c r="K34" s="88">
        <v>758.62</v>
      </c>
      <c r="L34" s="89">
        <f t="shared" si="0"/>
        <v>364.13760000000002</v>
      </c>
      <c r="M34" s="91">
        <f t="shared" si="1"/>
        <v>2639.9976000000001</v>
      </c>
    </row>
    <row r="35" spans="1:13" ht="22.5" customHeight="1" x14ac:dyDescent="0.3">
      <c r="A35" s="39" t="s">
        <v>870</v>
      </c>
      <c r="B35" s="50">
        <v>2054</v>
      </c>
      <c r="C35" s="51">
        <v>43662</v>
      </c>
      <c r="D35" s="51" t="s">
        <v>869</v>
      </c>
      <c r="E35" s="51">
        <v>43656</v>
      </c>
      <c r="F35" s="208" t="s">
        <v>90</v>
      </c>
      <c r="G35" s="43" t="s">
        <v>84</v>
      </c>
      <c r="H35" s="44" t="s">
        <v>181</v>
      </c>
      <c r="I35" s="45" t="s">
        <v>481</v>
      </c>
      <c r="J35" s="46">
        <v>26</v>
      </c>
      <c r="K35" s="88">
        <v>117.67</v>
      </c>
      <c r="L35" s="89">
        <f t="shared" si="0"/>
        <v>489.50720000000001</v>
      </c>
      <c r="M35" s="91">
        <f t="shared" si="1"/>
        <v>3548.9272000000001</v>
      </c>
    </row>
    <row r="36" spans="1:13" ht="22.5" customHeight="1" x14ac:dyDescent="0.3">
      <c r="A36" s="39" t="s">
        <v>870</v>
      </c>
      <c r="B36" s="50">
        <v>2054</v>
      </c>
      <c r="C36" s="51">
        <v>43662</v>
      </c>
      <c r="D36" s="51" t="s">
        <v>869</v>
      </c>
      <c r="E36" s="51">
        <v>43656</v>
      </c>
      <c r="F36" s="208" t="s">
        <v>90</v>
      </c>
      <c r="G36" s="43" t="s">
        <v>84</v>
      </c>
      <c r="H36" s="44" t="s">
        <v>877</v>
      </c>
      <c r="I36" s="45" t="s">
        <v>481</v>
      </c>
      <c r="J36" s="46">
        <v>8</v>
      </c>
      <c r="K36" s="88">
        <v>146.55000000000001</v>
      </c>
      <c r="L36" s="89">
        <f t="shared" si="0"/>
        <v>187.58400000000003</v>
      </c>
      <c r="M36" s="91">
        <f t="shared" si="1"/>
        <v>1359.9840000000002</v>
      </c>
    </row>
    <row r="37" spans="1:13" ht="22.5" customHeight="1" x14ac:dyDescent="0.3">
      <c r="A37" s="39" t="s">
        <v>870</v>
      </c>
      <c r="B37" s="50">
        <v>2054</v>
      </c>
      <c r="C37" s="51">
        <v>43662</v>
      </c>
      <c r="D37" s="51" t="s">
        <v>869</v>
      </c>
      <c r="E37" s="51">
        <v>43656</v>
      </c>
      <c r="F37" s="208" t="s">
        <v>90</v>
      </c>
      <c r="G37" s="43" t="s">
        <v>84</v>
      </c>
      <c r="H37" s="44" t="s">
        <v>236</v>
      </c>
      <c r="I37" s="45" t="s">
        <v>878</v>
      </c>
      <c r="J37" s="46">
        <v>2</v>
      </c>
      <c r="K37" s="88">
        <v>752.15</v>
      </c>
      <c r="L37" s="89">
        <f t="shared" si="0"/>
        <v>240.68799999999999</v>
      </c>
      <c r="M37" s="91">
        <f t="shared" si="1"/>
        <v>1744.9879999999998</v>
      </c>
    </row>
    <row r="38" spans="1:13" ht="25.5" customHeight="1" x14ac:dyDescent="0.3">
      <c r="A38" s="220" t="s">
        <v>454</v>
      </c>
      <c r="B38" s="50">
        <v>1470</v>
      </c>
      <c r="C38" s="51">
        <v>43602</v>
      </c>
      <c r="D38" s="41" t="s">
        <v>458</v>
      </c>
      <c r="E38" s="51">
        <v>43582</v>
      </c>
      <c r="F38" s="208" t="s">
        <v>456</v>
      </c>
      <c r="G38" s="43" t="s">
        <v>455</v>
      </c>
      <c r="H38" s="44" t="s">
        <v>737</v>
      </c>
      <c r="I38" s="45" t="s">
        <v>738</v>
      </c>
      <c r="J38" s="46">
        <v>83</v>
      </c>
      <c r="K38" s="88">
        <v>142.21</v>
      </c>
      <c r="L38" s="89">
        <f t="shared" si="0"/>
        <v>1888.5488000000003</v>
      </c>
      <c r="M38" s="91">
        <f t="shared" si="1"/>
        <v>13691.978800000001</v>
      </c>
    </row>
    <row r="39" spans="1:13" ht="25.5" customHeight="1" x14ac:dyDescent="0.3">
      <c r="A39" s="220" t="s">
        <v>454</v>
      </c>
      <c r="B39" s="50">
        <v>1470</v>
      </c>
      <c r="C39" s="51">
        <v>43602</v>
      </c>
      <c r="D39" s="41" t="s">
        <v>458</v>
      </c>
      <c r="E39" s="51">
        <v>43582</v>
      </c>
      <c r="F39" s="208" t="s">
        <v>456</v>
      </c>
      <c r="G39" s="43" t="s">
        <v>455</v>
      </c>
      <c r="H39" s="44" t="s">
        <v>739</v>
      </c>
      <c r="I39" s="45" t="s">
        <v>738</v>
      </c>
      <c r="J39" s="46">
        <v>39</v>
      </c>
      <c r="K39" s="88">
        <v>112.069</v>
      </c>
      <c r="L39" s="89">
        <f t="shared" si="0"/>
        <v>699.31056000000001</v>
      </c>
      <c r="M39" s="91">
        <f t="shared" si="1"/>
        <v>5070.0015599999997</v>
      </c>
    </row>
    <row r="40" spans="1:13" ht="25.5" customHeight="1" x14ac:dyDescent="0.3">
      <c r="A40" s="220" t="s">
        <v>454</v>
      </c>
      <c r="B40" s="50">
        <v>1470</v>
      </c>
      <c r="C40" s="51">
        <v>43602</v>
      </c>
      <c r="D40" s="41" t="s">
        <v>458</v>
      </c>
      <c r="E40" s="51">
        <v>43582</v>
      </c>
      <c r="F40" s="208" t="s">
        <v>456</v>
      </c>
      <c r="G40" s="43" t="s">
        <v>455</v>
      </c>
      <c r="H40" s="44" t="s">
        <v>740</v>
      </c>
      <c r="I40" s="45" t="s">
        <v>121</v>
      </c>
      <c r="J40" s="46">
        <v>41</v>
      </c>
      <c r="K40" s="88">
        <v>101.72450000000001</v>
      </c>
      <c r="L40" s="89">
        <f t="shared" si="0"/>
        <v>667.31272000000013</v>
      </c>
      <c r="M40" s="91">
        <f t="shared" si="1"/>
        <v>4838.0172199999997</v>
      </c>
    </row>
    <row r="41" spans="1:13" ht="104.25" customHeight="1" x14ac:dyDescent="0.3">
      <c r="A41" s="254">
        <v>338</v>
      </c>
      <c r="B41" s="50">
        <v>1676</v>
      </c>
      <c r="C41" s="51">
        <v>43623</v>
      </c>
      <c r="D41" s="41" t="s">
        <v>459</v>
      </c>
      <c r="E41" s="51">
        <v>43619</v>
      </c>
      <c r="F41" s="208" t="s">
        <v>98</v>
      </c>
      <c r="G41" s="43" t="s">
        <v>97</v>
      </c>
      <c r="H41" s="52" t="s">
        <v>730</v>
      </c>
      <c r="I41" s="45" t="s">
        <v>116</v>
      </c>
      <c r="J41" s="46">
        <v>1</v>
      </c>
      <c r="K41" s="88">
        <v>45000</v>
      </c>
      <c r="L41" s="89">
        <f t="shared" si="0"/>
        <v>7200</v>
      </c>
      <c r="M41" s="91">
        <v>52200</v>
      </c>
    </row>
    <row r="42" spans="1:13" ht="25.5" customHeight="1" x14ac:dyDescent="0.3">
      <c r="A42" s="39" t="s">
        <v>460</v>
      </c>
      <c r="B42" s="50">
        <v>1939</v>
      </c>
      <c r="C42" s="51">
        <v>43637</v>
      </c>
      <c r="D42" s="41" t="s">
        <v>462</v>
      </c>
      <c r="E42" s="51"/>
      <c r="F42" s="208" t="s">
        <v>94</v>
      </c>
      <c r="G42" s="43" t="s">
        <v>416</v>
      </c>
      <c r="H42" s="44" t="s">
        <v>1287</v>
      </c>
      <c r="I42" s="45" t="s">
        <v>968</v>
      </c>
      <c r="J42" s="46">
        <v>1</v>
      </c>
      <c r="K42" s="88">
        <v>2400</v>
      </c>
      <c r="L42" s="89">
        <f t="shared" si="0"/>
        <v>384</v>
      </c>
      <c r="M42" s="91">
        <v>2784</v>
      </c>
    </row>
    <row r="43" spans="1:13" ht="48.75" customHeight="1" x14ac:dyDescent="0.3">
      <c r="A43" s="39" t="s">
        <v>461</v>
      </c>
      <c r="B43" s="50">
        <v>1926</v>
      </c>
      <c r="C43" s="51">
        <v>43637</v>
      </c>
      <c r="D43" s="41" t="s">
        <v>463</v>
      </c>
      <c r="E43" s="51"/>
      <c r="F43" s="208" t="s">
        <v>464</v>
      </c>
      <c r="G43" s="43" t="s">
        <v>465</v>
      </c>
      <c r="H43" s="52" t="s">
        <v>1287</v>
      </c>
      <c r="I43" s="45"/>
      <c r="J43" s="46">
        <v>2</v>
      </c>
      <c r="K43" s="47">
        <v>800</v>
      </c>
      <c r="L43" s="48">
        <f t="shared" si="0"/>
        <v>256</v>
      </c>
      <c r="M43" s="91">
        <f t="shared" ref="M43:M44" si="2">(J43*K43)+L43</f>
        <v>1856</v>
      </c>
    </row>
    <row r="44" spans="1:13" ht="48.75" customHeight="1" x14ac:dyDescent="0.3">
      <c r="A44" s="39" t="s">
        <v>461</v>
      </c>
      <c r="B44" s="50">
        <v>1926</v>
      </c>
      <c r="C44" s="51">
        <v>43637</v>
      </c>
      <c r="D44" s="41" t="s">
        <v>463</v>
      </c>
      <c r="E44" s="51"/>
      <c r="F44" s="208" t="s">
        <v>464</v>
      </c>
      <c r="G44" s="43" t="s">
        <v>465</v>
      </c>
      <c r="H44" s="52" t="s">
        <v>800</v>
      </c>
      <c r="I44" s="45"/>
      <c r="J44" s="46">
        <v>1</v>
      </c>
      <c r="K44" s="47">
        <v>800</v>
      </c>
      <c r="L44" s="48">
        <f t="shared" si="0"/>
        <v>128</v>
      </c>
      <c r="M44" s="91">
        <f t="shared" si="2"/>
        <v>928</v>
      </c>
    </row>
    <row r="45" spans="1:13" ht="32.25" customHeight="1" x14ac:dyDescent="0.3">
      <c r="A45" s="220" t="s">
        <v>879</v>
      </c>
      <c r="B45" s="272">
        <v>2307</v>
      </c>
      <c r="C45" s="51">
        <v>43684</v>
      </c>
      <c r="D45" s="41" t="s">
        <v>880</v>
      </c>
      <c r="E45" s="51"/>
      <c r="F45" s="211" t="s">
        <v>163</v>
      </c>
      <c r="G45" s="110" t="s">
        <v>881</v>
      </c>
      <c r="H45" s="439" t="s">
        <v>1469</v>
      </c>
      <c r="I45" s="67" t="s">
        <v>121</v>
      </c>
      <c r="J45" s="109">
        <v>8</v>
      </c>
      <c r="K45" s="112">
        <v>800</v>
      </c>
      <c r="L45" s="89">
        <f t="shared" si="0"/>
        <v>1024</v>
      </c>
      <c r="M45" s="91">
        <v>7424</v>
      </c>
    </row>
    <row r="46" spans="1:13" ht="32.25" customHeight="1" x14ac:dyDescent="0.3">
      <c r="A46" s="220" t="s">
        <v>1470</v>
      </c>
      <c r="B46" s="272">
        <v>2143</v>
      </c>
      <c r="C46" s="51">
        <v>54616</v>
      </c>
      <c r="D46" s="41" t="s">
        <v>1471</v>
      </c>
      <c r="E46" s="51"/>
      <c r="F46" s="208" t="s">
        <v>96</v>
      </c>
      <c r="G46" s="43" t="s">
        <v>95</v>
      </c>
      <c r="H46" s="439" t="s">
        <v>1472</v>
      </c>
      <c r="I46" s="67" t="s">
        <v>121</v>
      </c>
      <c r="J46" s="109">
        <v>1</v>
      </c>
      <c r="K46" s="112">
        <v>978.45</v>
      </c>
      <c r="L46" s="89">
        <f t="shared" si="0"/>
        <v>156.55200000000002</v>
      </c>
      <c r="M46" s="91">
        <v>1135</v>
      </c>
    </row>
    <row r="47" spans="1:13" ht="32.25" customHeight="1" x14ac:dyDescent="0.3">
      <c r="A47" s="220"/>
      <c r="B47" s="272"/>
      <c r="C47" s="51"/>
      <c r="D47" s="41"/>
      <c r="E47" s="51"/>
      <c r="F47" s="208" t="s">
        <v>464</v>
      </c>
      <c r="G47" s="43" t="s">
        <v>465</v>
      </c>
      <c r="H47" s="439"/>
      <c r="I47" s="67"/>
      <c r="J47" s="109"/>
      <c r="K47" s="306"/>
      <c r="L47" s="48"/>
      <c r="M47" s="91">
        <v>14616</v>
      </c>
    </row>
    <row r="48" spans="1:13" ht="32.25" customHeight="1" thickBot="1" x14ac:dyDescent="0.35">
      <c r="A48" s="195"/>
      <c r="B48" s="196"/>
      <c r="C48" s="308"/>
      <c r="D48" s="309"/>
      <c r="E48" s="308"/>
      <c r="F48" s="215" t="s">
        <v>90</v>
      </c>
      <c r="G48" s="216" t="s">
        <v>84</v>
      </c>
      <c r="H48" s="258"/>
      <c r="I48" s="203"/>
      <c r="J48" s="204"/>
      <c r="K48" s="224"/>
      <c r="L48" s="206"/>
      <c r="M48" s="175">
        <v>30216.18</v>
      </c>
    </row>
    <row r="49" spans="1:13" ht="17.25" thickBot="1" x14ac:dyDescent="0.35">
      <c r="M49" s="234">
        <f>SUM(M12:M48)</f>
        <v>309589.36513600004</v>
      </c>
    </row>
    <row r="50" spans="1:13" x14ac:dyDescent="0.3">
      <c r="A50" s="28" t="s">
        <v>67</v>
      </c>
      <c r="B50" s="25"/>
    </row>
    <row r="51" spans="1:13" ht="15" customHeight="1" x14ac:dyDescent="0.3"/>
    <row r="52" spans="1:13" x14ac:dyDescent="0.3">
      <c r="A52" s="472" t="s">
        <v>85</v>
      </c>
      <c r="B52" s="472"/>
      <c r="D52" s="472" t="s">
        <v>203</v>
      </c>
      <c r="E52" s="472"/>
      <c r="F52" s="24"/>
      <c r="H52" s="429" t="s">
        <v>106</v>
      </c>
      <c r="J52" s="472" t="s">
        <v>86</v>
      </c>
      <c r="K52" s="472"/>
      <c r="L52" s="472"/>
    </row>
    <row r="53" spans="1:13" x14ac:dyDescent="0.3">
      <c r="A53" s="467" t="s">
        <v>0</v>
      </c>
      <c r="B53" s="467"/>
      <c r="C53" s="49"/>
      <c r="D53" s="467" t="s">
        <v>1</v>
      </c>
      <c r="E53" s="467"/>
      <c r="F53" s="49"/>
      <c r="G53" s="49"/>
      <c r="H53" s="428" t="s">
        <v>2</v>
      </c>
      <c r="I53" s="49"/>
      <c r="J53" s="467" t="s">
        <v>76</v>
      </c>
      <c r="K53" s="467"/>
      <c r="L53" s="467"/>
      <c r="M53" s="49"/>
    </row>
    <row r="55" spans="1:13" s="25" customFormat="1" ht="13.5" x14ac:dyDescent="0.25">
      <c r="A55" s="468" t="s">
        <v>25</v>
      </c>
      <c r="B55" s="468"/>
      <c r="C55" s="468"/>
      <c r="D55" s="468"/>
      <c r="E55" s="468"/>
      <c r="F55" s="468"/>
      <c r="G55" s="468"/>
      <c r="H55" s="468"/>
      <c r="I55" s="468"/>
      <c r="J55" s="468"/>
      <c r="K55" s="468"/>
      <c r="L55" s="468"/>
      <c r="M55" s="468"/>
    </row>
  </sheetData>
  <mergeCells count="16">
    <mergeCell ref="A55:M55"/>
    <mergeCell ref="A52:B52"/>
    <mergeCell ref="D52:E52"/>
    <mergeCell ref="J52:L52"/>
    <mergeCell ref="A53:B53"/>
    <mergeCell ref="D53:E53"/>
    <mergeCell ref="J53:L53"/>
    <mergeCell ref="A9:B9"/>
    <mergeCell ref="C9:G9"/>
    <mergeCell ref="I9:M9"/>
    <mergeCell ref="A1:M1"/>
    <mergeCell ref="A5:C5"/>
    <mergeCell ref="A7:C8"/>
    <mergeCell ref="G7:H7"/>
    <mergeCell ref="L7:M7"/>
    <mergeCell ref="G8:H8"/>
  </mergeCells>
  <hyperlinks>
    <hyperlink ref="G7:H7" r:id="rId1" display="OBRA EN BIEN DE DOMINIO PUBLICO: (18)"/>
  </hyperlinks>
  <printOptions horizontalCentered="1"/>
  <pageMargins left="0" right="0.47244094488188976" top="0.55118110236220474" bottom="0.15748031496062992" header="0" footer="0"/>
  <pageSetup paperSize="5" scale="83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59</vt:i4>
      </vt:variant>
      <vt:variant>
        <vt:lpstr>Rangos con nombre</vt:lpstr>
      </vt:variant>
      <vt:variant>
        <vt:i4>86</vt:i4>
      </vt:variant>
    </vt:vector>
  </HeadingPairs>
  <TitlesOfParts>
    <vt:vector size="145" baseType="lpstr">
      <vt:lpstr>01</vt:lpstr>
      <vt:lpstr>02</vt:lpstr>
      <vt:lpstr>05</vt:lpstr>
      <vt:lpstr>07</vt:lpstr>
      <vt:lpstr>08</vt:lpstr>
      <vt:lpstr>14</vt:lpstr>
      <vt:lpstr>15</vt:lpstr>
      <vt:lpstr>18</vt:lpstr>
      <vt:lpstr>23</vt:lpstr>
      <vt:lpstr>26</vt:lpstr>
      <vt:lpstr>27</vt:lpstr>
      <vt:lpstr>28</vt:lpstr>
      <vt:lpstr>30</vt:lpstr>
      <vt:lpstr>31</vt:lpstr>
      <vt:lpstr>32</vt:lpstr>
      <vt:lpstr>33</vt:lpstr>
      <vt:lpstr>36</vt:lpstr>
      <vt:lpstr>37</vt:lpstr>
      <vt:lpstr>38</vt:lpstr>
      <vt:lpstr>39</vt:lpstr>
      <vt:lpstr>44</vt:lpstr>
      <vt:lpstr>45</vt:lpstr>
      <vt:lpstr>47</vt:lpstr>
      <vt:lpstr>49</vt:lpstr>
      <vt:lpstr>52</vt:lpstr>
      <vt:lpstr>54</vt:lpstr>
      <vt:lpstr>56</vt:lpstr>
      <vt:lpstr>57</vt:lpstr>
      <vt:lpstr>60</vt:lpstr>
      <vt:lpstr>64</vt:lpstr>
      <vt:lpstr>65</vt:lpstr>
      <vt:lpstr>66_</vt:lpstr>
      <vt:lpstr>67</vt:lpstr>
      <vt:lpstr>68</vt:lpstr>
      <vt:lpstr>69</vt:lpstr>
      <vt:lpstr>70</vt:lpstr>
      <vt:lpstr>73</vt:lpstr>
      <vt:lpstr>74</vt:lpstr>
      <vt:lpstr>76</vt:lpstr>
      <vt:lpstr>77</vt:lpstr>
      <vt:lpstr>78 </vt:lpstr>
      <vt:lpstr>79</vt:lpstr>
      <vt:lpstr>80</vt:lpstr>
      <vt:lpstr>84</vt:lpstr>
      <vt:lpstr>85</vt:lpstr>
      <vt:lpstr>87</vt:lpstr>
      <vt:lpstr>91</vt:lpstr>
      <vt:lpstr>92</vt:lpstr>
      <vt:lpstr>93</vt:lpstr>
      <vt:lpstr>94</vt:lpstr>
      <vt:lpstr>96 </vt:lpstr>
      <vt:lpstr>97 </vt:lpstr>
      <vt:lpstr>98 </vt:lpstr>
      <vt:lpstr>99  </vt:lpstr>
      <vt:lpstr>101 </vt:lpstr>
      <vt:lpstr>102 </vt:lpstr>
      <vt:lpstr>103</vt:lpstr>
      <vt:lpstr>104</vt:lpstr>
      <vt:lpstr>Instructivo Anexo 2</vt:lpstr>
      <vt:lpstr>'01'!Área_de_impresión</vt:lpstr>
      <vt:lpstr>'02'!Área_de_impresión</vt:lpstr>
      <vt:lpstr>'05'!Área_de_impresión</vt:lpstr>
      <vt:lpstr>'07'!Área_de_impresión</vt:lpstr>
      <vt:lpstr>'08'!Área_de_impresión</vt:lpstr>
      <vt:lpstr>'101 '!Área_de_impresión</vt:lpstr>
      <vt:lpstr>'102 '!Área_de_impresión</vt:lpstr>
      <vt:lpstr>'103'!Área_de_impresión</vt:lpstr>
      <vt:lpstr>'104'!Área_de_impresión</vt:lpstr>
      <vt:lpstr>'14'!Área_de_impresión</vt:lpstr>
      <vt:lpstr>'15'!Área_de_impresión</vt:lpstr>
      <vt:lpstr>'18'!Área_de_impresión</vt:lpstr>
      <vt:lpstr>'23'!Área_de_impresión</vt:lpstr>
      <vt:lpstr>'26'!Área_de_impresión</vt:lpstr>
      <vt:lpstr>'27'!Área_de_impresión</vt:lpstr>
      <vt:lpstr>'28'!Área_de_impresión</vt:lpstr>
      <vt:lpstr>'30'!Área_de_impresión</vt:lpstr>
      <vt:lpstr>'31'!Área_de_impresión</vt:lpstr>
      <vt:lpstr>'32'!Área_de_impresión</vt:lpstr>
      <vt:lpstr>'33'!Área_de_impresión</vt:lpstr>
      <vt:lpstr>'36'!Área_de_impresión</vt:lpstr>
      <vt:lpstr>'37'!Área_de_impresión</vt:lpstr>
      <vt:lpstr>'38'!Área_de_impresión</vt:lpstr>
      <vt:lpstr>'39'!Área_de_impresión</vt:lpstr>
      <vt:lpstr>'44'!Área_de_impresión</vt:lpstr>
      <vt:lpstr>'45'!Área_de_impresión</vt:lpstr>
      <vt:lpstr>'47'!Área_de_impresión</vt:lpstr>
      <vt:lpstr>'49'!Área_de_impresión</vt:lpstr>
      <vt:lpstr>'52'!Área_de_impresión</vt:lpstr>
      <vt:lpstr>'54'!Área_de_impresión</vt:lpstr>
      <vt:lpstr>'56'!Área_de_impresión</vt:lpstr>
      <vt:lpstr>'57'!Área_de_impresión</vt:lpstr>
      <vt:lpstr>'60'!Área_de_impresión</vt:lpstr>
      <vt:lpstr>'64'!Área_de_impresión</vt:lpstr>
      <vt:lpstr>'65'!Área_de_impresión</vt:lpstr>
      <vt:lpstr>'66_'!Área_de_impresión</vt:lpstr>
      <vt:lpstr>'67'!Área_de_impresión</vt:lpstr>
      <vt:lpstr>'68'!Área_de_impresión</vt:lpstr>
      <vt:lpstr>'69'!Área_de_impresión</vt:lpstr>
      <vt:lpstr>'70'!Área_de_impresión</vt:lpstr>
      <vt:lpstr>'73'!Área_de_impresión</vt:lpstr>
      <vt:lpstr>'74'!Área_de_impresión</vt:lpstr>
      <vt:lpstr>'76'!Área_de_impresión</vt:lpstr>
      <vt:lpstr>'77'!Área_de_impresión</vt:lpstr>
      <vt:lpstr>'78 '!Área_de_impresión</vt:lpstr>
      <vt:lpstr>'79'!Área_de_impresión</vt:lpstr>
      <vt:lpstr>'80'!Área_de_impresión</vt:lpstr>
      <vt:lpstr>'84'!Área_de_impresión</vt:lpstr>
      <vt:lpstr>'85'!Área_de_impresión</vt:lpstr>
      <vt:lpstr>'87'!Área_de_impresión</vt:lpstr>
      <vt:lpstr>'91'!Área_de_impresión</vt:lpstr>
      <vt:lpstr>'92'!Área_de_impresión</vt:lpstr>
      <vt:lpstr>'93'!Área_de_impresión</vt:lpstr>
      <vt:lpstr>'94'!Área_de_impresión</vt:lpstr>
      <vt:lpstr>'96 '!Área_de_impresión</vt:lpstr>
      <vt:lpstr>'97 '!Área_de_impresión</vt:lpstr>
      <vt:lpstr>'98 '!Área_de_impresión</vt:lpstr>
      <vt:lpstr>'99  '!Área_de_impresión</vt:lpstr>
      <vt:lpstr>'Instructivo Anexo 2'!Área_de_impresión</vt:lpstr>
      <vt:lpstr>'14'!Títulos_a_imprimir</vt:lpstr>
      <vt:lpstr>'23'!Títulos_a_imprimir</vt:lpstr>
      <vt:lpstr>'26'!Títulos_a_imprimir</vt:lpstr>
      <vt:lpstr>'27'!Títulos_a_imprimir</vt:lpstr>
      <vt:lpstr>'28'!Títulos_a_imprimir</vt:lpstr>
      <vt:lpstr>'30'!Títulos_a_imprimir</vt:lpstr>
      <vt:lpstr>'31'!Títulos_a_imprimir</vt:lpstr>
      <vt:lpstr>'32'!Títulos_a_imprimir</vt:lpstr>
      <vt:lpstr>'33'!Títulos_a_imprimir</vt:lpstr>
      <vt:lpstr>'37'!Títulos_a_imprimir</vt:lpstr>
      <vt:lpstr>'38'!Títulos_a_imprimir</vt:lpstr>
      <vt:lpstr>'39'!Títulos_a_imprimir</vt:lpstr>
      <vt:lpstr>'44'!Títulos_a_imprimir</vt:lpstr>
      <vt:lpstr>'45'!Títulos_a_imprimir</vt:lpstr>
      <vt:lpstr>'54'!Títulos_a_imprimir</vt:lpstr>
      <vt:lpstr>'60'!Títulos_a_imprimir</vt:lpstr>
      <vt:lpstr>'67'!Títulos_a_imprimir</vt:lpstr>
      <vt:lpstr>'68'!Títulos_a_imprimir</vt:lpstr>
      <vt:lpstr>'69'!Títulos_a_imprimir</vt:lpstr>
      <vt:lpstr>'73'!Títulos_a_imprimir</vt:lpstr>
      <vt:lpstr>'74'!Títulos_a_imprimir</vt:lpstr>
      <vt:lpstr>'79'!Títulos_a_imprimir</vt:lpstr>
      <vt:lpstr>'80'!Títulos_a_imprimir</vt:lpstr>
      <vt:lpstr>'84'!Títulos_a_imprimir</vt:lpstr>
      <vt:lpstr>'91'!Títulos_a_imprimir</vt:lpstr>
      <vt:lpstr>'92'!Títulos_a_imprimir</vt:lpstr>
      <vt:lpstr>'94'!Títulos_a_imprimir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</dc:creator>
  <cp:lastModifiedBy>palominoblas@hotmail.com</cp:lastModifiedBy>
  <cp:lastPrinted>2019-10-25T20:28:55Z</cp:lastPrinted>
  <dcterms:created xsi:type="dcterms:W3CDTF">2008-03-24T18:56:52Z</dcterms:created>
  <dcterms:modified xsi:type="dcterms:W3CDTF">2020-01-28T20:05:22Z</dcterms:modified>
</cp:coreProperties>
</file>